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Valencia\Downloads\"/>
    </mc:Choice>
  </mc:AlternateContent>
  <xr:revisionPtr revIDLastSave="0" documentId="13_ncr:1_{4282A7C3-28AE-4294-93B0-A825C8C679D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TO" sheetId="3" r:id="rId1"/>
    <sheet name="ANEXO-VISITA DE CAMPO" sheetId="2" r:id="rId2"/>
    <sheet name="Financiación trabajos" sheetId="4" r:id="rId3"/>
  </sheets>
  <definedNames>
    <definedName name="_xlnm.Print_Area" localSheetId="1">'ANEXO-VISITA DE CAMPO'!$A$1:$F$44</definedName>
    <definedName name="_xlnm.Print_Area" localSheetId="0">FORMATO!$A$1:$F$44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" i="2" l="1"/>
  <c r="F38" i="3"/>
  <c r="E36" i="3"/>
  <c r="D36" i="3" s="1"/>
  <c r="F36" i="3" s="1"/>
  <c r="E35" i="3"/>
  <c r="D35" i="3" s="1"/>
  <c r="F35" i="3" s="1"/>
  <c r="E34" i="3"/>
  <c r="D34" i="3" s="1"/>
  <c r="F34" i="3" s="1"/>
  <c r="E33" i="3"/>
  <c r="D33" i="3" s="1"/>
  <c r="F33" i="3" s="1"/>
  <c r="E32" i="3"/>
  <c r="D32" i="3" s="1"/>
  <c r="F39" i="3" s="1"/>
  <c r="F40" i="3" s="1"/>
  <c r="E27" i="3"/>
  <c r="E25" i="3"/>
  <c r="B36" i="3"/>
  <c r="B35" i="3"/>
  <c r="B34" i="3"/>
  <c r="B33" i="3"/>
  <c r="B32" i="3"/>
  <c r="F32" i="3" l="1"/>
  <c r="V20" i="4" l="1"/>
  <c r="Q21" i="4" l="1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Q32" i="4" s="1"/>
  <c r="Q33" i="4" s="1"/>
  <c r="Q34" i="4" s="1"/>
  <c r="Q35" i="4" s="1"/>
  <c r="Q36" i="4" s="1"/>
  <c r="Q37" i="4" s="1"/>
  <c r="Q38" i="4" s="1"/>
  <c r="Q39" i="4" s="1"/>
  <c r="P20" i="4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V19" i="4"/>
  <c r="C7" i="4" s="1"/>
  <c r="V18" i="4"/>
  <c r="V17" i="4"/>
  <c r="V16" i="4"/>
  <c r="V15" i="4"/>
  <c r="V14" i="4"/>
  <c r="V13" i="4"/>
  <c r="V12" i="4"/>
  <c r="V11" i="4"/>
  <c r="V10" i="4"/>
  <c r="V9" i="4"/>
  <c r="V8" i="4"/>
  <c r="H8" i="4"/>
  <c r="H9" i="4" s="1"/>
  <c r="H10" i="4" s="1"/>
  <c r="V7" i="4"/>
  <c r="V6" i="4"/>
  <c r="M6" i="4"/>
  <c r="G9" i="4" l="1"/>
  <c r="C8" i="4"/>
  <c r="L9" i="4" s="1"/>
  <c r="G10" i="4"/>
  <c r="H11" i="4"/>
  <c r="G7" i="4"/>
  <c r="G8" i="4"/>
  <c r="C9" i="4" l="1"/>
  <c r="L7" i="4"/>
  <c r="L8" i="4"/>
  <c r="L10" i="4"/>
  <c r="I7" i="4"/>
  <c r="J7" i="4" s="1"/>
  <c r="G11" i="4"/>
  <c r="L11" i="4" s="1"/>
  <c r="H12" i="4"/>
  <c r="G12" i="4" l="1"/>
  <c r="L12" i="4" s="1"/>
  <c r="H13" i="4"/>
  <c r="K7" i="4"/>
  <c r="M7" i="4" l="1"/>
  <c r="G13" i="4"/>
  <c r="L13" i="4" s="1"/>
  <c r="H14" i="4"/>
  <c r="G14" i="4" l="1"/>
  <c r="L14" i="4" s="1"/>
  <c r="H15" i="4"/>
  <c r="I8" i="4"/>
  <c r="J8" i="4" s="1"/>
  <c r="G15" i="4" l="1"/>
  <c r="L15" i="4" s="1"/>
  <c r="H16" i="4"/>
  <c r="K8" i="4"/>
  <c r="G16" i="4" l="1"/>
  <c r="L16" i="4" s="1"/>
  <c r="H17" i="4"/>
  <c r="M8" i="4"/>
  <c r="G17" i="4" l="1"/>
  <c r="L17" i="4" s="1"/>
  <c r="H18" i="4"/>
  <c r="I9" i="4"/>
  <c r="J9" i="4" s="1"/>
  <c r="G18" i="4" l="1"/>
  <c r="L18" i="4" s="1"/>
  <c r="H19" i="4"/>
  <c r="K9" i="4"/>
  <c r="M9" i="4" l="1"/>
  <c r="G19" i="4"/>
  <c r="L19" i="4" s="1"/>
  <c r="H20" i="4"/>
  <c r="I10" i="4" l="1"/>
  <c r="J10" i="4" s="1"/>
  <c r="G20" i="4"/>
  <c r="L20" i="4" s="1"/>
  <c r="H21" i="4"/>
  <c r="G21" i="4" l="1"/>
  <c r="L21" i="4" s="1"/>
  <c r="H22" i="4"/>
  <c r="K10" i="4"/>
  <c r="M10" i="4" l="1"/>
  <c r="G22" i="4"/>
  <c r="L22" i="4" s="1"/>
  <c r="H23" i="4"/>
  <c r="H24" i="4" l="1"/>
  <c r="G23" i="4"/>
  <c r="L23" i="4" s="1"/>
  <c r="I11" i="4"/>
  <c r="J11" i="4" s="1"/>
  <c r="K11" i="4" s="1"/>
  <c r="M11" i="4" s="1"/>
  <c r="I12" i="4" l="1"/>
  <c r="J12" i="4" s="1"/>
  <c r="K12" i="4" s="1"/>
  <c r="M12" i="4" s="1"/>
  <c r="G24" i="4"/>
  <c r="L24" i="4" s="1"/>
  <c r="H25" i="4"/>
  <c r="I13" i="4" l="1"/>
  <c r="J13" i="4" s="1"/>
  <c r="K13" i="4" s="1"/>
  <c r="M13" i="4" s="1"/>
  <c r="G25" i="4"/>
  <c r="L25" i="4" s="1"/>
  <c r="H26" i="4"/>
  <c r="G26" i="4" l="1"/>
  <c r="L26" i="4" s="1"/>
  <c r="H27" i="4"/>
  <c r="I14" i="4"/>
  <c r="J14" i="4" s="1"/>
  <c r="K14" i="4" s="1"/>
  <c r="M14" i="4" s="1"/>
  <c r="I15" i="4" l="1"/>
  <c r="J15" i="4" s="1"/>
  <c r="K15" i="4" s="1"/>
  <c r="M15" i="4" s="1"/>
  <c r="G27" i="4"/>
  <c r="L27" i="4" s="1"/>
  <c r="H28" i="4"/>
  <c r="I16" i="4" l="1"/>
  <c r="J16" i="4" s="1"/>
  <c r="K16" i="4" s="1"/>
  <c r="M16" i="4" s="1"/>
  <c r="H29" i="4"/>
  <c r="G28" i="4"/>
  <c r="L28" i="4" s="1"/>
  <c r="G29" i="4" l="1"/>
  <c r="L29" i="4" s="1"/>
  <c r="H30" i="4"/>
  <c r="I17" i="4"/>
  <c r="J17" i="4" s="1"/>
  <c r="K17" i="4" s="1"/>
  <c r="M17" i="4" s="1"/>
  <c r="I18" i="4" l="1"/>
  <c r="J18" i="4" s="1"/>
  <c r="K18" i="4" s="1"/>
  <c r="M18" i="4" s="1"/>
  <c r="H31" i="4"/>
  <c r="G30" i="4"/>
  <c r="L30" i="4" s="1"/>
  <c r="I19" i="4" l="1"/>
  <c r="J19" i="4" s="1"/>
  <c r="K19" i="4" s="1"/>
  <c r="M19" i="4" s="1"/>
  <c r="G31" i="4"/>
  <c r="L31" i="4" s="1"/>
  <c r="H32" i="4"/>
  <c r="G32" i="4" l="1"/>
  <c r="L32" i="4" s="1"/>
  <c r="H33" i="4"/>
  <c r="I20" i="4"/>
  <c r="J20" i="4" s="1"/>
  <c r="K20" i="4" s="1"/>
  <c r="M20" i="4" s="1"/>
  <c r="I21" i="4" l="1"/>
  <c r="J21" i="4" s="1"/>
  <c r="K21" i="4" s="1"/>
  <c r="M21" i="4" s="1"/>
  <c r="H34" i="4"/>
  <c r="G33" i="4"/>
  <c r="L33" i="4" s="1"/>
  <c r="I22" i="4" l="1"/>
  <c r="J22" i="4" s="1"/>
  <c r="K22" i="4" s="1"/>
  <c r="M22" i="4" s="1"/>
  <c r="G34" i="4"/>
  <c r="L34" i="4" s="1"/>
  <c r="H35" i="4"/>
  <c r="I23" i="4" l="1"/>
  <c r="J23" i="4" s="1"/>
  <c r="K23" i="4" s="1"/>
  <c r="M23" i="4" s="1"/>
  <c r="H36" i="4"/>
  <c r="G35" i="4"/>
  <c r="L35" i="4" s="1"/>
  <c r="I24" i="4" l="1"/>
  <c r="J24" i="4" s="1"/>
  <c r="K24" i="4" s="1"/>
  <c r="M24" i="4" s="1"/>
  <c r="G36" i="4"/>
  <c r="L36" i="4" s="1"/>
  <c r="H37" i="4"/>
  <c r="I25" i="4" l="1"/>
  <c r="J25" i="4" s="1"/>
  <c r="K25" i="4" s="1"/>
  <c r="M25" i="4" s="1"/>
  <c r="G37" i="4"/>
  <c r="L37" i="4" s="1"/>
  <c r="H38" i="4"/>
  <c r="I26" i="4" l="1"/>
  <c r="J26" i="4" s="1"/>
  <c r="K26" i="4" s="1"/>
  <c r="M26" i="4" s="1"/>
  <c r="G38" i="4"/>
  <c r="L38" i="4" s="1"/>
  <c r="H39" i="4"/>
  <c r="I27" i="4" l="1"/>
  <c r="J27" i="4" s="1"/>
  <c r="K27" i="4" s="1"/>
  <c r="M27" i="4" s="1"/>
  <c r="G39" i="4"/>
  <c r="L39" i="4" s="1"/>
  <c r="H40" i="4"/>
  <c r="I28" i="4" l="1"/>
  <c r="J28" i="4" s="1"/>
  <c r="K28" i="4" s="1"/>
  <c r="M28" i="4" s="1"/>
  <c r="H41" i="4"/>
  <c r="G40" i="4"/>
  <c r="L40" i="4" s="1"/>
  <c r="G41" i="4" l="1"/>
  <c r="L41" i="4" s="1"/>
  <c r="H42" i="4"/>
  <c r="G42" i="4" s="1"/>
  <c r="L42" i="4" s="1"/>
  <c r="I29" i="4"/>
  <c r="J29" i="4" s="1"/>
  <c r="K29" i="4" s="1"/>
  <c r="M29" i="4" s="1"/>
  <c r="I30" i="4" l="1"/>
  <c r="J30" i="4" s="1"/>
  <c r="K30" i="4" s="1"/>
  <c r="M30" i="4" s="1"/>
  <c r="L43" i="4"/>
  <c r="I31" i="4" l="1"/>
  <c r="J31" i="4" s="1"/>
  <c r="K31" i="4" s="1"/>
  <c r="M31" i="4" s="1"/>
  <c r="I32" i="4" l="1"/>
  <c r="J32" i="4" s="1"/>
  <c r="K32" i="4" s="1"/>
  <c r="M32" i="4" s="1"/>
  <c r="I33" i="4" l="1"/>
  <c r="J33" i="4" s="1"/>
  <c r="K33" i="4" s="1"/>
  <c r="M33" i="4" s="1"/>
  <c r="I34" i="4" l="1"/>
  <c r="J34" i="4" s="1"/>
  <c r="K34" i="4" s="1"/>
  <c r="M34" i="4" s="1"/>
  <c r="I35" i="4" l="1"/>
  <c r="J35" i="4" s="1"/>
  <c r="K35" i="4" s="1"/>
  <c r="M35" i="4" s="1"/>
  <c r="I36" i="4" l="1"/>
  <c r="J36" i="4" s="1"/>
  <c r="K36" i="4" s="1"/>
  <c r="M36" i="4" s="1"/>
  <c r="I37" i="4" l="1"/>
  <c r="J37" i="4" s="1"/>
  <c r="K37" i="4" s="1"/>
  <c r="M37" i="4" s="1"/>
  <c r="I38" i="4" l="1"/>
  <c r="J38" i="4" s="1"/>
  <c r="K38" i="4" s="1"/>
  <c r="M38" i="4" s="1"/>
  <c r="I39" i="4" l="1"/>
  <c r="J39" i="4" s="1"/>
  <c r="K39" i="4" s="1"/>
  <c r="M39" i="4" s="1"/>
  <c r="I40" i="4" l="1"/>
  <c r="J40" i="4" s="1"/>
  <c r="K40" i="4" s="1"/>
  <c r="M40" i="4" s="1"/>
  <c r="I41" i="4" l="1"/>
  <c r="J41" i="4" s="1"/>
  <c r="K41" i="4" s="1"/>
  <c r="M41" i="4" s="1"/>
  <c r="I42" i="4" l="1"/>
  <c r="J42" i="4" s="1"/>
  <c r="J43" i="4" l="1"/>
  <c r="K42" i="4"/>
  <c r="K43" i="4" l="1"/>
  <c r="M42" i="4"/>
  <c r="Q27" i="2" l="1"/>
  <c r="B11" i="2"/>
  <c r="B10" i="2"/>
  <c r="B8" i="2"/>
  <c r="F4" i="2"/>
  <c r="C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Luz Ely Valencia</author>
  </authors>
  <commentList>
    <comment ref="D8" authorId="0" shapeId="0" xr:uid="{B39A0B3F-4F7D-4891-9CE5-F390046D71B4}">
      <text>
        <r>
          <rPr>
            <b/>
            <sz val="9"/>
            <color indexed="81"/>
            <rFont val="Tahoma"/>
            <family val="2"/>
          </rPr>
          <t>Luz Ely Valencia:</t>
        </r>
        <r>
          <rPr>
            <sz val="9"/>
            <color indexed="81"/>
            <rFont val="Tahoma"/>
            <family val="2"/>
          </rPr>
          <t xml:space="preserve">
Debe ser posterior a la fecha de solicitud</t>
        </r>
      </text>
    </comment>
    <comment ref="Q17" authorId="0" shapeId="0" xr:uid="{0F7C9425-8AA8-41D1-9261-FEBF255F7E60}">
      <text>
        <r>
          <rPr>
            <b/>
            <sz val="9"/>
            <color indexed="81"/>
            <rFont val="Tahoma"/>
            <family val="2"/>
          </rPr>
          <t>Luz Ely Valencia:</t>
        </r>
        <r>
          <rPr>
            <sz val="9"/>
            <color indexed="81"/>
            <rFont val="Tahoma"/>
            <family val="2"/>
          </rPr>
          <t xml:space="preserve">
5.</t>
        </r>
      </text>
    </comment>
    <comment ref="U17" authorId="0" shapeId="0" xr:uid="{226D002B-39C7-49AD-BE98-BBE8DAB2263D}">
      <text>
        <r>
          <rPr>
            <b/>
            <sz val="9"/>
            <color indexed="81"/>
            <rFont val="Tahoma"/>
            <family val="2"/>
          </rPr>
          <t>Luz Ely Valencia:</t>
        </r>
        <r>
          <rPr>
            <sz val="9"/>
            <color indexed="81"/>
            <rFont val="Tahoma"/>
            <family val="2"/>
          </rPr>
          <t xml:space="preserve">
9.</t>
        </r>
      </text>
    </comment>
    <comment ref="Q18" authorId="0" shapeId="0" xr:uid="{CEDF730C-B9F4-4945-84C3-A0197306B6DA}">
      <text>
        <r>
          <rPr>
            <b/>
            <sz val="9"/>
            <color indexed="81"/>
            <rFont val="Tahoma"/>
            <family val="2"/>
          </rPr>
          <t>Luz Ely Valencia:</t>
        </r>
        <r>
          <rPr>
            <sz val="9"/>
            <color indexed="81"/>
            <rFont val="Tahoma"/>
            <family val="2"/>
          </rPr>
          <t xml:space="preserve">
4.</t>
        </r>
      </text>
    </comment>
    <comment ref="U18" authorId="0" shapeId="0" xr:uid="{CD81B792-6BAD-4F7D-BC5B-C187EB9E303D}">
      <text>
        <r>
          <rPr>
            <b/>
            <sz val="9"/>
            <color indexed="81"/>
            <rFont val="Tahoma"/>
            <family val="2"/>
          </rPr>
          <t>Luz Ely Valencia:</t>
        </r>
        <r>
          <rPr>
            <sz val="9"/>
            <color indexed="81"/>
            <rFont val="Tahoma"/>
            <family val="2"/>
          </rPr>
          <t xml:space="preserve">
10.</t>
        </r>
      </text>
    </comment>
    <comment ref="Q19" authorId="0" shapeId="0" xr:uid="{99149F73-76EE-444C-890C-4D6E2F41FF4F}">
      <text>
        <r>
          <rPr>
            <b/>
            <sz val="9"/>
            <color indexed="81"/>
            <rFont val="Tahoma"/>
            <family val="2"/>
          </rPr>
          <t>Luz Ely Valencia:</t>
        </r>
        <r>
          <rPr>
            <sz val="9"/>
            <color indexed="81"/>
            <rFont val="Tahoma"/>
            <family val="2"/>
          </rPr>
          <t xml:space="preserve">
7.
</t>
        </r>
      </text>
    </comment>
    <comment ref="U19" authorId="0" shapeId="0" xr:uid="{1872D058-FF54-49BA-A98E-C5E950DD0AF5}">
      <text>
        <r>
          <rPr>
            <b/>
            <sz val="9"/>
            <color indexed="81"/>
            <rFont val="Tahoma"/>
            <family val="2"/>
          </rPr>
          <t>Luz Ely Valencia:</t>
        </r>
        <r>
          <rPr>
            <sz val="9"/>
            <color indexed="81"/>
            <rFont val="Tahoma"/>
            <family val="2"/>
          </rPr>
          <t xml:space="preserve">
8.
</t>
        </r>
      </text>
    </comment>
  </commentList>
</comments>
</file>

<file path=xl/sharedStrings.xml><?xml version="1.0" encoding="utf-8"?>
<sst xmlns="http://schemas.openxmlformats.org/spreadsheetml/2006/main" count="149" uniqueCount="125">
  <si>
    <t>GESTIÓN COMERCIAL</t>
  </si>
  <si>
    <t>CONEXIÓN A LOS SERVICIOS DE ACUEDUCTO Y/O ALCANTARILLADO</t>
  </si>
  <si>
    <t>SECCIONAL</t>
  </si>
  <si>
    <t xml:space="preserve"> # PQR</t>
  </si>
  <si>
    <t>Marque con una X:                NUEVA CONEXIÓN _______  MATRÍCULA PROVISIONAL _______ INDEPENDIZACIÓN _______</t>
  </si>
  <si>
    <t>FECHA DE SOLICITUD</t>
  </si>
  <si>
    <t xml:space="preserve">FECHA DE CONEXIÓN </t>
  </si>
  <si>
    <t>NOMBRE DEL SOLICITANTE</t>
  </si>
  <si>
    <t>CEDULA DE CIUDADANÍA</t>
  </si>
  <si>
    <t>CORREO ELECTRÓNICO</t>
  </si>
  <si>
    <t>TELÉFONO</t>
  </si>
  <si>
    <t>MATRICULA INMOBILIARIA</t>
  </si>
  <si>
    <t>USO</t>
  </si>
  <si>
    <t>CÓDIGO DE UBICACIÓN</t>
  </si>
  <si>
    <t>CÓDIGO ASIGNADO</t>
  </si>
  <si>
    <t>ESTRATO</t>
  </si>
  <si>
    <t>DIRECCIÓN DEL INMUEBLE</t>
  </si>
  <si>
    <t>DISPONIBILIDAD DE SERVICIOS (Escriba SI o NO)</t>
  </si>
  <si>
    <t>ACUEDUCTO</t>
  </si>
  <si>
    <t>ALCANTARILLADO</t>
  </si>
  <si>
    <t>MATERIALES</t>
  </si>
  <si>
    <t>MEDIDOR</t>
  </si>
  <si>
    <t>TOTAL LIQUIDACIÓN</t>
  </si>
  <si>
    <t>MENOS PAGO</t>
  </si>
  <si>
    <t>SALDO A FINANCIAR</t>
  </si>
  <si>
    <t>FINANCIACIÓN</t>
  </si>
  <si>
    <t>CONCEPTO</t>
  </si>
  <si>
    <t>INTERESES</t>
  </si>
  <si>
    <t>TOTAL</t>
  </si>
  <si>
    <t>MESES</t>
  </si>
  <si>
    <t>VALOR</t>
  </si>
  <si>
    <t>SUBTOTAL</t>
  </si>
  <si>
    <t xml:space="preserve">Se entrega copia o se envía por correo electrónico el contrato de condiciones uniformes de los servicios públicos domiciliarios suscrito con EMPOCALDAS S.A. E.S.P.. El Suscriptor y/o usuario se da por enterado y acepta en todas sus partes las cláusulas del documento. </t>
  </si>
  <si>
    <t>FIRMA DEL ADMINISTRADOR</t>
  </si>
  <si>
    <t>FIRMA DEL SUSCRIPTOR Y/O USUARIO</t>
  </si>
  <si>
    <t>CONEXIÓN A LOS SERVICIOS DE ACUEDUCTO Y/O ALCANTARILLADO
 ANEXO 1 - VISITA DE CAMPO</t>
  </si>
  <si>
    <t>FECHA DE REVISIÓN</t>
  </si>
  <si>
    <t xml:space="preserve"> Constatar que los aparatos y grifería instalados sean de bajo consumo teniendo en cuenta  lo establecido en el Decreto 3102 de 1997 artículo 5 literal a.</t>
  </si>
  <si>
    <t>OBSERVACIONES:</t>
  </si>
  <si>
    <t>CUMPLE?</t>
  </si>
  <si>
    <t>SI</t>
  </si>
  <si>
    <t>NO</t>
  </si>
  <si>
    <t>OBSERVACIONES (Cuando no sea viable la disponibilidad del servicio, escriba las razones o requisitos que debe cumplir)</t>
  </si>
  <si>
    <t>, cuanto será</t>
  </si>
  <si>
    <t>mensual</t>
  </si>
  <si>
    <t>NOMBRE DEL TRABAJADOR QUE REALIZÓ LA REVISIÓN</t>
  </si>
  <si>
    <t xml:space="preserve">FIRMA </t>
  </si>
  <si>
    <t xml:space="preserve">Entere al solicitante sobre el resultado de la visita </t>
  </si>
  <si>
    <t>FIRMA  DEL SOLICITANTE</t>
  </si>
  <si>
    <t>FECHA DE INSTALACIÓN</t>
  </si>
  <si>
    <t>PLANO</t>
  </si>
  <si>
    <t>REGISTRO INDIVIDUAL DE MEDIDOR</t>
  </si>
  <si>
    <r>
      <t xml:space="preserve">El trabajador CERTIFICA que se realizó la conexión domiciliaria acorde a lo establecido por la entidad. 
</t>
    </r>
    <r>
      <rPr>
        <sz val="10"/>
        <rFont val="Arial"/>
        <family val="2"/>
      </rPr>
      <t>(En caso de encontrar la conexión realizada por el usuario hasta la caja de andén, se debe destapar y revisar hasta la red madre)</t>
    </r>
  </si>
  <si>
    <t>NOMBRE DEL TRABAJADOR QUE REALIZÓ LA CONEXIÓN</t>
  </si>
  <si>
    <t>Monto a financiar</t>
  </si>
  <si>
    <t>Periodo</t>
  </si>
  <si>
    <t>Capital</t>
  </si>
  <si>
    <t>Interés</t>
  </si>
  <si>
    <t>Abono a Capital</t>
  </si>
  <si>
    <t>Cuota</t>
  </si>
  <si>
    <t>Saldo</t>
  </si>
  <si>
    <t>Mes</t>
  </si>
  <si>
    <t>Acto</t>
  </si>
  <si>
    <t>Rango</t>
  </si>
  <si>
    <t>Status</t>
  </si>
  <si>
    <t>Crédito ordinario EA</t>
  </si>
  <si>
    <t>Crédito ordinario NMMV</t>
  </si>
  <si>
    <t>Plazo en meses</t>
  </si>
  <si>
    <t>Resolución No. 0407</t>
  </si>
  <si>
    <t>Consumo y Ordinario: entre el 1 y el 31 de mayo de 2021.</t>
  </si>
  <si>
    <t>Tasa de interés</t>
  </si>
  <si>
    <t>Resolución No. 0509</t>
  </si>
  <si>
    <t>Consumo y Ordinario: entre el 1 y el 30 de junio de 2021</t>
  </si>
  <si>
    <t>Resolución No. 0622</t>
  </si>
  <si>
    <t>Consumo y Ordinario: entre el 1 y el 31 de julio de 2021.</t>
  </si>
  <si>
    <t>Intereses</t>
  </si>
  <si>
    <t>Resolución No. 0804</t>
  </si>
  <si>
    <t>Consumo y Ordinario: entre el 1 y el 31 de agosto de 2021</t>
  </si>
  <si>
    <t>Resolución No. 0931</t>
  </si>
  <si>
    <t>Consumo y Ordinario: entre el 1 y el 30 de septiembre de 2021.</t>
  </si>
  <si>
    <t>Resolución No. 1095</t>
  </si>
  <si>
    <t>Consumo y Ordinario: entre el 1 y el 31 de octubre de 2021</t>
  </si>
  <si>
    <t>Resolución No. 1259</t>
  </si>
  <si>
    <t>Consumo y Ordinario: entre el 01 de noviembre y el 30 de noviembre de 2021.</t>
  </si>
  <si>
    <t>Resolución No. 1405</t>
  </si>
  <si>
    <t>Consumo y Ordinario: entre el 01 de diciembre y el 31 de diciembre de 2021</t>
  </si>
  <si>
    <t>Resolución No. 1597</t>
  </si>
  <si>
    <t>Consumo y Ordinario: entre el 01 de enero y el 31 de enero de 2022</t>
  </si>
  <si>
    <t>Resolución No. 0143</t>
  </si>
  <si>
    <t>Consumo y Ordinario: entre el 01 de dfebrero y el 28 de febrero de 2022</t>
  </si>
  <si>
    <t>Tasa Vigente</t>
  </si>
  <si>
    <t>Resolución No. 0256</t>
  </si>
  <si>
    <t>Consumo y Ordinario: entre el 01 de marzo y el 31 de marzo de 2022</t>
  </si>
  <si>
    <t>Resolución No. 0382</t>
  </si>
  <si>
    <t>Consumo y Ordinario: entre el 01 de abril y el 31 de abril de 2022</t>
  </si>
  <si>
    <t>Resolución No. 0498</t>
  </si>
  <si>
    <t>Consumo y Ordinario: entre el 01 de mayo y el 31 de mayo de 2022</t>
  </si>
  <si>
    <t>Resolución No. 0617</t>
  </si>
  <si>
    <t>Consumo y Ordinario: entre el 01 de junio y el 30 de junio de 2022</t>
  </si>
  <si>
    <t>Resolución No. 0801</t>
  </si>
  <si>
    <t>Consumo y Ordinario: entre el 01 de julio y el 31 de julio de 2022</t>
  </si>
  <si>
    <t>Vigente</t>
  </si>
  <si>
    <t>Oficio AyF</t>
  </si>
  <si>
    <t>Oficio de promedio 1 semestre de 2022</t>
  </si>
  <si>
    <t>MEDIDORES</t>
  </si>
  <si>
    <t>TIPO DE SOLICITANTE</t>
  </si>
  <si>
    <t>Propietario</t>
  </si>
  <si>
    <t>USO DEL SERVICIO</t>
  </si>
  <si>
    <t>Residencial</t>
  </si>
  <si>
    <t>OTRAS CONDICIONES</t>
  </si>
  <si>
    <t>Edificaciones de 3 o más pisos</t>
  </si>
  <si>
    <t>Arrendatario</t>
  </si>
  <si>
    <t>Industrial especial</t>
  </si>
  <si>
    <t>Sin red madre de alcantarillado</t>
  </si>
  <si>
    <t>Poseedor</t>
  </si>
  <si>
    <t>Residenciales más de 2 pisos o Comercial o Industrial u oficial</t>
  </si>
  <si>
    <t>Edificaciones por construir</t>
  </si>
  <si>
    <t>VALOR CUOTA MENSUAL</t>
  </si>
  <si>
    <t xml:space="preserve">LIQUIDACIÓN DE VALORES A COBRAR </t>
  </si>
  <si>
    <t>MATERIALES  REQUERIDOS PARA LA CONEXIÓN</t>
  </si>
  <si>
    <t>FICHA CATASTRAL</t>
  </si>
  <si>
    <t>INSTALACIÓN ACOMETIDA AC</t>
  </si>
  <si>
    <t>INSTALACIÓN DEL MEDIDOR</t>
  </si>
  <si>
    <t>INSTALACIÓN ACOMETIDA ALC</t>
  </si>
  <si>
    <t>F-GCO-06
Versión:  07
2022-10-27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</si>
</sst>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#,##0_ ;\-#,##0\ "/>
    <numFmt numFmtId="165" formatCode="0.0%"/>
    <numFmt numFmtId="166" formatCode="_ &quot;$&quot;\ * #,##0.00_ ;_ &quot;$&quot;\ * \-#,##0.00_ ;_ &quot;$&quot;\ * &quot;-&quot;??_ ;_ @_ "/>
    <numFmt numFmtId="167" formatCode="[$-F800]dddd\,\ mmmm\ dd\,\ yyyy"/>
  </numFmts>
  <fonts count="2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7" xfId="0" applyFont="1" applyBorder="1"/>
    <xf numFmtId="0" fontId="3" fillId="0" borderId="1" xfId="0" applyFont="1" applyBorder="1"/>
    <xf numFmtId="3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0" fontId="4" fillId="0" borderId="0" xfId="2" applyNumberFormat="1" applyAlignment="1">
      <alignment horizontal="center"/>
    </xf>
    <xf numFmtId="165" fontId="0" fillId="0" borderId="0" xfId="2" applyNumberFormat="1" applyFont="1" applyAlignment="1">
      <alignment horizontal="left"/>
    </xf>
    <xf numFmtId="10" fontId="4" fillId="2" borderId="0" xfId="2" applyNumberFormat="1" applyFill="1"/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vertical="center"/>
    </xf>
    <xf numFmtId="0" fontId="3" fillId="0" borderId="0" xfId="0" applyFont="1"/>
    <xf numFmtId="0" fontId="12" fillId="0" borderId="0" xfId="0" applyFont="1" applyAlignment="1">
      <alignment wrapText="1"/>
    </xf>
    <xf numFmtId="0" fontId="11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horizontal="justify"/>
    </xf>
    <xf numFmtId="0" fontId="12" fillId="0" borderId="7" xfId="0" applyFont="1" applyBorder="1"/>
    <xf numFmtId="0" fontId="12" fillId="0" borderId="1" xfId="0" applyFont="1" applyBorder="1"/>
    <xf numFmtId="0" fontId="13" fillId="0" borderId="1" xfId="0" applyFont="1" applyBorder="1" applyAlignment="1">
      <alignment horizontal="center" wrapText="1"/>
    </xf>
    <xf numFmtId="0" fontId="5" fillId="0" borderId="0" xfId="3" applyFont="1"/>
    <xf numFmtId="166" fontId="5" fillId="0" borderId="0" xfId="4" applyFont="1"/>
    <xf numFmtId="0" fontId="14" fillId="0" borderId="0" xfId="3"/>
    <xf numFmtId="0" fontId="6" fillId="0" borderId="13" xfId="3" applyFont="1" applyBorder="1"/>
    <xf numFmtId="166" fontId="5" fillId="0" borderId="14" xfId="4" applyFont="1" applyBorder="1"/>
    <xf numFmtId="0" fontId="6" fillId="0" borderId="15" xfId="3" applyFont="1" applyBorder="1"/>
    <xf numFmtId="0" fontId="6" fillId="0" borderId="14" xfId="3" applyFont="1" applyBorder="1"/>
    <xf numFmtId="0" fontId="15" fillId="0" borderId="13" xfId="3" applyFont="1" applyBorder="1" applyAlignment="1">
      <alignment horizontal="center" vertical="center" wrapText="1"/>
    </xf>
    <xf numFmtId="0" fontId="15" fillId="0" borderId="15" xfId="3" applyFont="1" applyBorder="1" applyAlignment="1">
      <alignment horizontal="center" vertical="center" wrapText="1"/>
    </xf>
    <xf numFmtId="0" fontId="15" fillId="0" borderId="14" xfId="3" applyFont="1" applyBorder="1" applyAlignment="1">
      <alignment horizontal="center" vertical="center" wrapText="1"/>
    </xf>
    <xf numFmtId="0" fontId="5" fillId="0" borderId="16" xfId="3" applyFont="1" applyBorder="1"/>
    <xf numFmtId="0" fontId="5" fillId="0" borderId="17" xfId="3" applyFont="1" applyBorder="1"/>
    <xf numFmtId="0" fontId="5" fillId="0" borderId="18" xfId="3" applyFont="1" applyBorder="1"/>
    <xf numFmtId="166" fontId="5" fillId="0" borderId="19" xfId="4" applyFont="1" applyBorder="1"/>
    <xf numFmtId="166" fontId="5" fillId="0" borderId="17" xfId="4" applyFont="1" applyBorder="1"/>
    <xf numFmtId="0" fontId="2" fillId="0" borderId="16" xfId="3" applyFont="1" applyBorder="1"/>
    <xf numFmtId="167" fontId="2" fillId="0" borderId="19" xfId="3" applyNumberFormat="1" applyFont="1" applyBorder="1"/>
    <xf numFmtId="0" fontId="2" fillId="0" borderId="19" xfId="3" applyFont="1" applyBorder="1"/>
    <xf numFmtId="10" fontId="2" fillId="0" borderId="19" xfId="3" applyNumberFormat="1" applyFont="1" applyBorder="1"/>
    <xf numFmtId="10" fontId="2" fillId="0" borderId="17" xfId="3" applyNumberFormat="1" applyFont="1" applyBorder="1"/>
    <xf numFmtId="9" fontId="5" fillId="0" borderId="17" xfId="3" applyNumberFormat="1" applyFont="1" applyBorder="1"/>
    <xf numFmtId="0" fontId="5" fillId="0" borderId="20" xfId="3" applyFont="1" applyBorder="1"/>
    <xf numFmtId="8" fontId="5" fillId="0" borderId="17" xfId="3" applyNumberFormat="1" applyFont="1" applyBorder="1"/>
    <xf numFmtId="0" fontId="5" fillId="0" borderId="21" xfId="3" applyFont="1" applyBorder="1"/>
    <xf numFmtId="8" fontId="5" fillId="0" borderId="22" xfId="3" applyNumberFormat="1" applyFont="1" applyBorder="1"/>
    <xf numFmtId="0" fontId="5" fillId="0" borderId="24" xfId="3" applyFont="1" applyBorder="1"/>
    <xf numFmtId="166" fontId="5" fillId="0" borderId="23" xfId="4" applyFont="1" applyBorder="1"/>
    <xf numFmtId="166" fontId="5" fillId="0" borderId="22" xfId="4" applyFont="1" applyBorder="1"/>
    <xf numFmtId="44" fontId="5" fillId="0" borderId="0" xfId="3" applyNumberFormat="1" applyFont="1"/>
    <xf numFmtId="8" fontId="5" fillId="0" borderId="1" xfId="0" applyNumberFormat="1" applyFont="1" applyBorder="1"/>
    <xf numFmtId="8" fontId="0" fillId="0" borderId="0" xfId="0" applyNumberFormat="1"/>
    <xf numFmtId="0" fontId="6" fillId="0" borderId="0" xfId="3" applyFont="1" applyAlignment="1">
      <alignment vertical="center"/>
    </xf>
    <xf numFmtId="10" fontId="5" fillId="0" borderId="0" xfId="3" applyNumberFormat="1" applyFont="1"/>
    <xf numFmtId="0" fontId="0" fillId="0" borderId="1" xfId="0" applyBorder="1"/>
    <xf numFmtId="0" fontId="16" fillId="0" borderId="0" xfId="0" applyFont="1"/>
    <xf numFmtId="164" fontId="5" fillId="0" borderId="1" xfId="1" applyNumberFormat="1" applyFont="1" applyBorder="1" applyAlignment="1"/>
    <xf numFmtId="0" fontId="0" fillId="0" borderId="5" xfId="0" applyBorder="1"/>
    <xf numFmtId="0" fontId="1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/>
    <xf numFmtId="0" fontId="18" fillId="0" borderId="1" xfId="0" applyFont="1" applyBorder="1"/>
    <xf numFmtId="3" fontId="18" fillId="0" borderId="1" xfId="0" applyNumberFormat="1" applyFont="1" applyBorder="1"/>
    <xf numFmtId="164" fontId="5" fillId="0" borderId="5" xfId="1" applyNumberFormat="1" applyFont="1" applyBorder="1" applyAlignment="1"/>
    <xf numFmtId="0" fontId="1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44" fontId="5" fillId="0" borderId="1" xfId="1" applyFont="1" applyBorder="1"/>
    <xf numFmtId="8" fontId="5" fillId="0" borderId="1" xfId="1" applyNumberFormat="1" applyFont="1" applyBorder="1"/>
    <xf numFmtId="0" fontId="18" fillId="0" borderId="2" xfId="0" applyFont="1" applyBorder="1"/>
    <xf numFmtId="3" fontId="18" fillId="0" borderId="2" xfId="0" applyNumberFormat="1" applyFont="1" applyBorder="1"/>
    <xf numFmtId="44" fontId="5" fillId="0" borderId="1" xfId="1" applyFont="1" applyBorder="1" applyAlignment="1"/>
    <xf numFmtId="44" fontId="3" fillId="0" borderId="1" xfId="1" applyFont="1" applyBorder="1" applyAlignment="1"/>
    <xf numFmtId="0" fontId="2" fillId="0" borderId="0" xfId="0" applyFont="1" applyAlignment="1">
      <alignment horizontal="justify" wrapText="1"/>
    </xf>
    <xf numFmtId="0" fontId="2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</cellXfs>
  <cellStyles count="5">
    <cellStyle name="Moneda" xfId="1" builtinId="4"/>
    <cellStyle name="Moneda 2" xfId="4" xr:uid="{D50C0F3A-026B-4920-84D7-5D04AF10B4D5}"/>
    <cellStyle name="Normal" xfId="0" builtinId="0"/>
    <cellStyle name="Normal 2" xfId="3" xr:uid="{B4D7CDCE-7603-42DE-9A54-40516AE186EC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223754</xdr:colOff>
      <xdr:row>0</xdr:row>
      <xdr:rowOff>102309</xdr:rowOff>
    </xdr:from>
    <xdr:to>
      <xdr:col>0</xdr:col>
      <xdr:colOff>762000</xdr:colOff>
      <xdr:row>1</xdr:row>
      <xdr:rowOff>238125</xdr:rowOff>
    </xdr:to>
    <xdr:pic>
      <xdr:nvPicPr>
        <xdr:cNvPr id="2" name="Imagen 2" descr="logo mascota 2020 empocaldas fuente  nueva-02">
          <a:extLst>
            <a:ext uri="{FF2B5EF4-FFF2-40B4-BE49-F238E27FC236}">
              <a16:creationId xmlns:a16="http://schemas.microsoft.com/office/drawing/2014/main" id="{2E3517BE-8AA5-41CB-B529-5481309DB75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9" t="12277" r="10909" b="15187"/>
        <a:stretch/>
      </xdr:blipFill>
      <xdr:spPr bwMode="auto">
        <a:xfrm>
          <a:off x="223754" y="102309"/>
          <a:ext cx="538246" cy="412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299954</xdr:colOff>
      <xdr:row>0</xdr:row>
      <xdr:rowOff>83259</xdr:rowOff>
    </xdr:from>
    <xdr:to>
      <xdr:col>0</xdr:col>
      <xdr:colOff>838200</xdr:colOff>
      <xdr:row>1</xdr:row>
      <xdr:rowOff>219075</xdr:rowOff>
    </xdr:to>
    <xdr:pic>
      <xdr:nvPicPr>
        <xdr:cNvPr id="2" name="Imagen 2" descr="logo mascota 2020 empocaldas fuente  nueva-02">
          <a:extLst>
            <a:ext uri="{FF2B5EF4-FFF2-40B4-BE49-F238E27FC236}">
              <a16:creationId xmlns:a16="http://schemas.microsoft.com/office/drawing/2014/main" id="{6C0DBAB7-04A1-4B40-BBDC-8DF905FAF06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9" t="12277" r="10909" b="15187"/>
        <a:stretch/>
      </xdr:blipFill>
      <xdr:spPr bwMode="auto">
        <a:xfrm>
          <a:off x="299954" y="83259"/>
          <a:ext cx="538246" cy="412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A156C-885D-4DAA-B2F4-5D45D03E32BC}">
  <dimension ref="A1:W44"/>
  <sheetViews>
    <sheetView tabSelected="1" zoomScaleNormal="100" workbookViewId="0">
      <selection activeCell="I22" sqref="I22"/>
    </sheetView>
  </sheetViews>
  <sheetFormatPr baseColWidth="10" defaultColWidth="11.42578125" defaultRowHeight="15" x14ac:dyDescent="0.25"/>
  <cols>
    <col min="1" max="1" width="28.42578125" customWidth="1"/>
    <col min="2" max="2" width="16.85546875" customWidth="1"/>
    <col min="3" max="3" width="25.140625" customWidth="1"/>
    <col min="4" max="4" width="16.85546875" customWidth="1"/>
    <col min="5" max="5" width="27.140625" customWidth="1"/>
    <col min="6" max="6" width="18.85546875" customWidth="1"/>
    <col min="9" max="9" width="11.85546875" bestFit="1" customWidth="1"/>
  </cols>
  <sheetData>
    <row r="1" spans="1:6" s="1" customFormat="1" ht="21.75" customHeight="1" x14ac:dyDescent="0.2">
      <c r="A1" s="96"/>
      <c r="B1" s="97" t="s">
        <v>0</v>
      </c>
      <c r="C1" s="97"/>
      <c r="D1" s="97"/>
      <c r="E1" s="97"/>
      <c r="F1" s="98" t="s">
        <v>124</v>
      </c>
    </row>
    <row r="2" spans="1:6" s="1" customFormat="1" ht="24.75" customHeight="1" x14ac:dyDescent="0.2">
      <c r="A2" s="96"/>
      <c r="B2" s="97" t="s">
        <v>1</v>
      </c>
      <c r="C2" s="97"/>
      <c r="D2" s="97"/>
      <c r="E2" s="97"/>
      <c r="F2" s="98"/>
    </row>
    <row r="3" spans="1:6" ht="9.75" customHeight="1" x14ac:dyDescent="0.25"/>
    <row r="4" spans="1:6" x14ac:dyDescent="0.25">
      <c r="A4" s="3"/>
      <c r="B4" s="3" t="s">
        <v>2</v>
      </c>
      <c r="C4" s="99"/>
      <c r="D4" s="99"/>
      <c r="E4" s="3" t="s">
        <v>3</v>
      </c>
      <c r="F4" s="6"/>
    </row>
    <row r="5" spans="1:6" ht="6" customHeight="1" x14ac:dyDescent="0.25">
      <c r="A5" s="3"/>
      <c r="B5" s="3"/>
      <c r="C5" s="3"/>
      <c r="D5" s="3"/>
      <c r="E5" s="3"/>
      <c r="F5" s="3"/>
    </row>
    <row r="6" spans="1:6" x14ac:dyDescent="0.25">
      <c r="A6" s="95" t="s">
        <v>4</v>
      </c>
      <c r="B6" s="95"/>
      <c r="C6" s="95"/>
      <c r="D6" s="95"/>
      <c r="E6" s="95"/>
      <c r="F6" s="95"/>
    </row>
    <row r="7" spans="1:6" x14ac:dyDescent="0.25">
      <c r="B7" s="3"/>
      <c r="C7" s="3"/>
      <c r="D7" s="3"/>
      <c r="E7" s="3"/>
      <c r="F7" s="3"/>
    </row>
    <row r="8" spans="1:6" x14ac:dyDescent="0.25">
      <c r="A8" s="3" t="s">
        <v>5</v>
      </c>
      <c r="B8" s="6"/>
      <c r="C8" s="3" t="s">
        <v>6</v>
      </c>
      <c r="D8" s="6"/>
      <c r="E8" s="3"/>
      <c r="F8" s="3"/>
    </row>
    <row r="9" spans="1:6" ht="9" customHeight="1" x14ac:dyDescent="0.25">
      <c r="A9" s="3"/>
      <c r="B9" s="3"/>
      <c r="C9" s="3"/>
      <c r="D9" s="3"/>
      <c r="E9" s="3"/>
      <c r="F9" s="3"/>
    </row>
    <row r="10" spans="1:6" x14ac:dyDescent="0.25">
      <c r="A10" s="2" t="s">
        <v>7</v>
      </c>
      <c r="B10" s="88"/>
      <c r="C10" s="88"/>
      <c r="D10" s="88"/>
      <c r="E10" s="2" t="s">
        <v>8</v>
      </c>
      <c r="F10" s="2"/>
    </row>
    <row r="11" spans="1:6" x14ac:dyDescent="0.25">
      <c r="A11" s="2" t="s">
        <v>9</v>
      </c>
      <c r="B11" s="89"/>
      <c r="C11" s="90"/>
      <c r="D11" s="91"/>
      <c r="E11" s="2" t="s">
        <v>10</v>
      </c>
      <c r="F11" s="2"/>
    </row>
    <row r="12" spans="1:6" x14ac:dyDescent="0.25">
      <c r="A12" s="2" t="s">
        <v>120</v>
      </c>
      <c r="B12" s="2"/>
      <c r="C12" s="7" t="s">
        <v>11</v>
      </c>
      <c r="D12" s="2"/>
      <c r="E12" s="2" t="s">
        <v>12</v>
      </c>
      <c r="F12" s="2"/>
    </row>
    <row r="13" spans="1:6" x14ac:dyDescent="0.25">
      <c r="A13" s="2" t="s">
        <v>13</v>
      </c>
      <c r="B13" s="2"/>
      <c r="C13" s="2" t="s">
        <v>14</v>
      </c>
      <c r="D13" s="2"/>
      <c r="E13" s="2" t="s">
        <v>15</v>
      </c>
      <c r="F13" s="2"/>
    </row>
    <row r="14" spans="1:6" x14ac:dyDescent="0.25">
      <c r="A14" s="2" t="s">
        <v>16</v>
      </c>
      <c r="B14" s="88"/>
      <c r="C14" s="88"/>
      <c r="D14" s="88"/>
      <c r="E14" s="88"/>
      <c r="F14" s="88"/>
    </row>
    <row r="15" spans="1:6" ht="10.5" customHeight="1" x14ac:dyDescent="0.25">
      <c r="A15" s="3"/>
      <c r="B15" s="3"/>
      <c r="C15" s="3"/>
      <c r="D15" s="3"/>
      <c r="E15" s="3"/>
      <c r="F15" s="3"/>
    </row>
    <row r="16" spans="1:6" x14ac:dyDescent="0.25">
      <c r="A16" s="85" t="s">
        <v>105</v>
      </c>
      <c r="B16" s="85"/>
      <c r="C16" s="85" t="s">
        <v>107</v>
      </c>
      <c r="D16" s="85"/>
      <c r="E16" s="85" t="s">
        <v>109</v>
      </c>
      <c r="F16" s="85"/>
    </row>
    <row r="17" spans="1:23" ht="12.75" customHeight="1" x14ac:dyDescent="0.25">
      <c r="A17" s="74" t="s">
        <v>106</v>
      </c>
      <c r="B17" s="75"/>
      <c r="C17" s="76" t="s">
        <v>108</v>
      </c>
      <c r="D17" s="75"/>
      <c r="E17" s="76" t="s">
        <v>110</v>
      </c>
      <c r="F17" s="62"/>
      <c r="H17" s="67"/>
      <c r="I17" s="67"/>
      <c r="K17" s="63"/>
      <c r="L17" s="63"/>
      <c r="M17" s="63"/>
      <c r="N17" s="63"/>
      <c r="O17" s="63"/>
      <c r="P17" s="63"/>
      <c r="Q17">
        <v>4</v>
      </c>
      <c r="U17" s="65">
        <v>7</v>
      </c>
      <c r="V17" s="63"/>
      <c r="W17" s="63"/>
    </row>
    <row r="18" spans="1:23" ht="14.25" customHeight="1" x14ac:dyDescent="0.25">
      <c r="A18" s="74" t="s">
        <v>111</v>
      </c>
      <c r="B18" s="75"/>
      <c r="C18" s="76" t="s">
        <v>112</v>
      </c>
      <c r="D18" s="75"/>
      <c r="E18" s="76" t="s">
        <v>116</v>
      </c>
      <c r="F18" s="62"/>
      <c r="H18" s="67"/>
      <c r="I18" s="67"/>
      <c r="K18" s="63"/>
      <c r="L18" s="63"/>
      <c r="M18" s="63"/>
      <c r="N18" s="63"/>
      <c r="O18" s="63"/>
      <c r="P18" s="63"/>
      <c r="Q18">
        <v>5</v>
      </c>
      <c r="U18" s="65">
        <v>8</v>
      </c>
      <c r="V18" s="63"/>
      <c r="W18" s="63"/>
    </row>
    <row r="19" spans="1:23" ht="25.5" x14ac:dyDescent="0.25">
      <c r="A19" s="74" t="s">
        <v>114</v>
      </c>
      <c r="B19" s="75"/>
      <c r="C19" s="76" t="s">
        <v>115</v>
      </c>
      <c r="D19" s="75"/>
      <c r="E19" s="76" t="s">
        <v>113</v>
      </c>
      <c r="F19" s="62"/>
      <c r="H19" s="67"/>
      <c r="I19" s="67"/>
      <c r="K19" s="66"/>
      <c r="L19" s="66"/>
      <c r="M19" s="66"/>
      <c r="N19" s="66"/>
      <c r="O19" s="66"/>
      <c r="P19" s="66"/>
      <c r="Q19">
        <v>6</v>
      </c>
      <c r="U19" s="65">
        <v>9</v>
      </c>
      <c r="V19" s="63"/>
      <c r="W19" s="63"/>
    </row>
    <row r="20" spans="1:23" ht="6.75" customHeight="1" x14ac:dyDescent="0.25">
      <c r="A20" s="3"/>
      <c r="B20" s="3"/>
      <c r="C20" s="3"/>
      <c r="D20" s="3"/>
      <c r="E20" s="3"/>
      <c r="F20" s="3"/>
    </row>
    <row r="21" spans="1:23" x14ac:dyDescent="0.25">
      <c r="A21" s="85" t="s">
        <v>118</v>
      </c>
      <c r="B21" s="85"/>
      <c r="C21" s="85"/>
      <c r="D21" s="85"/>
      <c r="E21" s="85"/>
      <c r="F21" s="85"/>
    </row>
    <row r="22" spans="1:23" x14ac:dyDescent="0.25">
      <c r="A22" s="71" t="s">
        <v>121</v>
      </c>
      <c r="B22" s="72"/>
      <c r="C22" s="71" t="s">
        <v>122</v>
      </c>
      <c r="D22" s="72"/>
      <c r="E22" s="71" t="s">
        <v>20</v>
      </c>
      <c r="F22" s="72"/>
    </row>
    <row r="23" spans="1:23" x14ac:dyDescent="0.25">
      <c r="A23" s="71" t="s">
        <v>123</v>
      </c>
      <c r="B23" s="72"/>
      <c r="C23" s="71" t="s">
        <v>21</v>
      </c>
      <c r="D23" s="72"/>
      <c r="E23" s="79"/>
      <c r="F23" s="80"/>
    </row>
    <row r="24" spans="1:23" ht="6.75" customHeight="1" x14ac:dyDescent="0.25">
      <c r="A24" s="3"/>
      <c r="B24" s="3"/>
      <c r="C24" s="3"/>
      <c r="D24" s="3"/>
      <c r="E24" s="3"/>
      <c r="F24" s="3"/>
    </row>
    <row r="25" spans="1:23" x14ac:dyDescent="0.25">
      <c r="A25" s="3"/>
      <c r="B25" s="3"/>
      <c r="C25" s="88" t="s">
        <v>22</v>
      </c>
      <c r="D25" s="88"/>
      <c r="E25" s="73">
        <f>+B22+B23+D22+D23+F22</f>
        <v>0</v>
      </c>
      <c r="F25" s="64"/>
    </row>
    <row r="26" spans="1:23" x14ac:dyDescent="0.25">
      <c r="A26" s="94"/>
      <c r="B26" s="94"/>
      <c r="C26" s="88" t="s">
        <v>23</v>
      </c>
      <c r="D26" s="88"/>
      <c r="E26" s="73"/>
      <c r="F26" s="64"/>
    </row>
    <row r="27" spans="1:23" x14ac:dyDescent="0.25">
      <c r="A27" s="3"/>
      <c r="B27" s="3"/>
      <c r="C27" s="88" t="s">
        <v>24</v>
      </c>
      <c r="D27" s="88"/>
      <c r="E27" s="73">
        <f>+E25-E26</f>
        <v>0</v>
      </c>
      <c r="F27" s="64"/>
    </row>
    <row r="28" spans="1:23" ht="6" customHeight="1" x14ac:dyDescent="0.25">
      <c r="A28" s="3"/>
      <c r="B28" s="3"/>
      <c r="C28" s="3"/>
      <c r="D28" s="3"/>
      <c r="E28" s="3"/>
      <c r="F28" s="3"/>
    </row>
    <row r="29" spans="1:23" x14ac:dyDescent="0.25">
      <c r="A29" s="85" t="s">
        <v>25</v>
      </c>
      <c r="B29" s="85"/>
      <c r="C29" s="85"/>
      <c r="D29" s="85"/>
      <c r="E29" s="85"/>
      <c r="F29" s="85"/>
    </row>
    <row r="30" spans="1:23" x14ac:dyDescent="0.25">
      <c r="A30" s="92" t="s">
        <v>26</v>
      </c>
      <c r="B30" s="93" t="s">
        <v>30</v>
      </c>
      <c r="C30" s="88" t="s">
        <v>27</v>
      </c>
      <c r="D30" s="88"/>
      <c r="E30" s="92" t="s">
        <v>117</v>
      </c>
      <c r="F30" s="92" t="s">
        <v>28</v>
      </c>
    </row>
    <row r="31" spans="1:23" x14ac:dyDescent="0.25">
      <c r="A31" s="92"/>
      <c r="B31" s="93"/>
      <c r="C31" s="4" t="s">
        <v>29</v>
      </c>
      <c r="D31" s="4" t="s">
        <v>30</v>
      </c>
      <c r="E31" s="92"/>
      <c r="F31" s="92"/>
    </row>
    <row r="32" spans="1:23" x14ac:dyDescent="0.25">
      <c r="A32" s="2" t="s">
        <v>121</v>
      </c>
      <c r="B32" s="58">
        <f>+B22</f>
        <v>0</v>
      </c>
      <c r="C32" s="2"/>
      <c r="D32" s="58">
        <f>IFERROR(ROUND((C32*E32)-B32,0),0)</f>
        <v>0</v>
      </c>
      <c r="E32" s="77">
        <f>IFERROR(IF(A32="MEDIDOR",(PMT(VLOOKUP("Vigente",'Financiación trabajos'!$T:$W,4,0),C32,-B32)),(PMT(VLOOKUP("Vigente",'Financiación trabajos'!$T:$V,3,0),C32,-B32))),0)</f>
        <v>0</v>
      </c>
      <c r="F32" s="78">
        <f>+B32+D32</f>
        <v>0</v>
      </c>
    </row>
    <row r="33" spans="1:8" x14ac:dyDescent="0.25">
      <c r="A33" s="2" t="s">
        <v>123</v>
      </c>
      <c r="B33" s="58">
        <f>+B23</f>
        <v>0</v>
      </c>
      <c r="C33" s="2"/>
      <c r="D33" s="58">
        <f>IFERROR(ROUND((C33*E33)-B33,0),0)</f>
        <v>0</v>
      </c>
      <c r="E33" s="77">
        <f>IFERROR(IF(A33="MEDIDOR",(PMT(VLOOKUP("Vigente",'Financiación trabajos'!$T:$W,4,0),C33,-B33)),(PMT(VLOOKUP("Vigente",'Financiación trabajos'!$T:$V,3,0),C33,-B33))),0)</f>
        <v>0</v>
      </c>
      <c r="F33" s="78">
        <f>+B33+D33</f>
        <v>0</v>
      </c>
    </row>
    <row r="34" spans="1:8" x14ac:dyDescent="0.25">
      <c r="A34" s="2" t="s">
        <v>122</v>
      </c>
      <c r="B34" s="58">
        <f>+D22</f>
        <v>0</v>
      </c>
      <c r="C34" s="2"/>
      <c r="D34" s="58">
        <f>IFERROR(ROUND((C34*E34)-B34,0),0)</f>
        <v>0</v>
      </c>
      <c r="E34" s="77">
        <f>IFERROR(IF(A34="MEDIDOR",(PMT(VLOOKUP("Vigente",'Financiación trabajos'!$T:$W,4,0),C34,-B34)),(PMT(VLOOKUP("Vigente",'Financiación trabajos'!$T:$V,3,0),C34,-B34))),0)</f>
        <v>0</v>
      </c>
      <c r="F34" s="78">
        <f>+B34+D34</f>
        <v>0</v>
      </c>
      <c r="H34" s="59"/>
    </row>
    <row r="35" spans="1:8" x14ac:dyDescent="0.25">
      <c r="A35" s="2" t="s">
        <v>21</v>
      </c>
      <c r="B35" s="58">
        <f>+D23</f>
        <v>0</v>
      </c>
      <c r="C35" s="2"/>
      <c r="D35" s="58">
        <f>IFERROR(ROUND((C35*E35)-B35,0),0)</f>
        <v>0</v>
      </c>
      <c r="E35" s="77">
        <f>IFERROR(IF(A35="MEDIDOR",(PMT(VLOOKUP("Vigente",'Financiación trabajos'!$T:$W,4,0),C35,-B35)),(PMT(VLOOKUP("Vigente",'Financiación trabajos'!$T:$V,3,0),C35,-B35))),0)</f>
        <v>0</v>
      </c>
      <c r="F35" s="78">
        <f>+B35+D35</f>
        <v>0</v>
      </c>
    </row>
    <row r="36" spans="1:8" x14ac:dyDescent="0.25">
      <c r="A36" s="2" t="s">
        <v>20</v>
      </c>
      <c r="B36" s="58">
        <f>+F22</f>
        <v>0</v>
      </c>
      <c r="C36" s="2"/>
      <c r="D36" s="58">
        <f>IFERROR(ROUND((C36*E36)-B36,0),0)</f>
        <v>0</v>
      </c>
      <c r="E36" s="77">
        <f>IFERROR(IF(A36="MEDIDOR",(PMT(VLOOKUP("Vigente",'Financiación trabajos'!$T:$W,4,0),C36,-B36)),(PMT(VLOOKUP("Vigente",'Financiación trabajos'!$T:$V,3,0),C36,-B36))),0)</f>
        <v>0</v>
      </c>
      <c r="F36" s="78">
        <f>+B36+D36</f>
        <v>0</v>
      </c>
      <c r="H36" s="59"/>
    </row>
    <row r="37" spans="1:8" ht="6.75" customHeight="1" x14ac:dyDescent="0.25">
      <c r="A37" s="3"/>
      <c r="B37" s="3"/>
      <c r="C37" s="3"/>
      <c r="D37" s="3"/>
      <c r="E37" s="3"/>
      <c r="F37" s="3"/>
    </row>
    <row r="38" spans="1:8" x14ac:dyDescent="0.25">
      <c r="A38" s="3"/>
      <c r="B38" s="68"/>
      <c r="C38" s="68"/>
      <c r="D38" s="3"/>
      <c r="E38" s="2" t="s">
        <v>31</v>
      </c>
      <c r="F38" s="81">
        <f>SUM(B32:B36)</f>
        <v>0</v>
      </c>
    </row>
    <row r="39" spans="1:8" x14ac:dyDescent="0.25">
      <c r="A39" s="3"/>
      <c r="B39" s="68"/>
      <c r="C39" s="68"/>
      <c r="D39" s="3"/>
      <c r="E39" s="2" t="s">
        <v>27</v>
      </c>
      <c r="F39" s="81">
        <f>SUM(D32:D36)</f>
        <v>0</v>
      </c>
    </row>
    <row r="40" spans="1:8" s="70" customFormat="1" x14ac:dyDescent="0.25">
      <c r="A40" s="18"/>
      <c r="B40" s="69"/>
      <c r="C40" s="69"/>
      <c r="D40" s="18"/>
      <c r="E40" s="7" t="s">
        <v>28</v>
      </c>
      <c r="F40" s="82">
        <f>SUM(F38:F39)</f>
        <v>0</v>
      </c>
    </row>
    <row r="41" spans="1:8" ht="7.5" customHeight="1" x14ac:dyDescent="0.25">
      <c r="A41" s="3"/>
      <c r="B41" s="3"/>
      <c r="C41" s="3"/>
      <c r="D41" s="3"/>
      <c r="E41" s="3"/>
      <c r="F41" s="3"/>
    </row>
    <row r="42" spans="1:8" ht="33.75" customHeight="1" x14ac:dyDescent="0.25">
      <c r="A42" s="83" t="s">
        <v>32</v>
      </c>
      <c r="B42" s="83"/>
      <c r="C42" s="83"/>
      <c r="D42" s="83"/>
      <c r="E42" s="83"/>
      <c r="F42" s="83"/>
    </row>
    <row r="43" spans="1:8" ht="32.25" customHeight="1" x14ac:dyDescent="0.25">
      <c r="A43" s="87"/>
      <c r="B43" s="87"/>
      <c r="D43" s="87"/>
      <c r="E43" s="87"/>
      <c r="F43" s="87"/>
    </row>
    <row r="44" spans="1:8" x14ac:dyDescent="0.25">
      <c r="A44" s="84" t="s">
        <v>33</v>
      </c>
      <c r="B44" s="84"/>
      <c r="C44" s="1"/>
      <c r="D44" s="86" t="s">
        <v>34</v>
      </c>
      <c r="E44" s="86"/>
      <c r="F44" s="86"/>
    </row>
  </sheetData>
  <mergeCells count="28">
    <mergeCell ref="A6:F6"/>
    <mergeCell ref="A1:A2"/>
    <mergeCell ref="B1:E1"/>
    <mergeCell ref="F1:F2"/>
    <mergeCell ref="B2:E2"/>
    <mergeCell ref="C4:D4"/>
    <mergeCell ref="B10:D10"/>
    <mergeCell ref="B11:D11"/>
    <mergeCell ref="A30:A31"/>
    <mergeCell ref="B30:B31"/>
    <mergeCell ref="C30:D30"/>
    <mergeCell ref="B14:F14"/>
    <mergeCell ref="A21:F21"/>
    <mergeCell ref="C25:D25"/>
    <mergeCell ref="E30:E31"/>
    <mergeCell ref="F30:F31"/>
    <mergeCell ref="A26:B26"/>
    <mergeCell ref="C26:D26"/>
    <mergeCell ref="C27:D27"/>
    <mergeCell ref="A16:B16"/>
    <mergeCell ref="C16:D16"/>
    <mergeCell ref="E16:F16"/>
    <mergeCell ref="A42:F42"/>
    <mergeCell ref="A44:B44"/>
    <mergeCell ref="A29:F29"/>
    <mergeCell ref="D44:F44"/>
    <mergeCell ref="A43:B43"/>
    <mergeCell ref="D43:F43"/>
  </mergeCells>
  <pageMargins left="0.70866141732283472" right="0.70866141732283472" top="0.15748031496062992" bottom="0.74803149606299213" header="0.31496062992125984" footer="0.31496062992125984"/>
  <pageSetup scale="8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zoomScaleNormal="100" workbookViewId="0">
      <selection activeCell="H10" sqref="H10"/>
    </sheetView>
  </sheetViews>
  <sheetFormatPr baseColWidth="10" defaultColWidth="11.42578125" defaultRowHeight="15" x14ac:dyDescent="0.25"/>
  <cols>
    <col min="1" max="1" width="25.85546875" bestFit="1" customWidth="1"/>
    <col min="2" max="2" width="17.85546875" customWidth="1"/>
    <col min="3" max="3" width="24.42578125" bestFit="1" customWidth="1"/>
    <col min="4" max="4" width="19.5703125" customWidth="1"/>
    <col min="5" max="5" width="21.42578125" bestFit="1" customWidth="1"/>
    <col min="6" max="6" width="17.85546875" customWidth="1"/>
  </cols>
  <sheetData>
    <row r="1" spans="1:8" s="1" customFormat="1" ht="21.75" customHeight="1" x14ac:dyDescent="0.2">
      <c r="A1" s="111"/>
      <c r="B1" s="97" t="s">
        <v>0</v>
      </c>
      <c r="C1" s="97"/>
      <c r="D1" s="97"/>
      <c r="E1" s="97"/>
      <c r="F1" s="97" t="str">
        <f>+FORMATO!F1</f>
        <v>F-GCO-06
Versión:  07
2022-10-27</v>
      </c>
    </row>
    <row r="2" spans="1:8" s="1" customFormat="1" ht="29.25" customHeight="1" x14ac:dyDescent="0.2">
      <c r="A2" s="111"/>
      <c r="B2" s="97" t="s">
        <v>35</v>
      </c>
      <c r="C2" s="97"/>
      <c r="D2" s="97"/>
      <c r="E2" s="97"/>
      <c r="F2" s="97"/>
    </row>
    <row r="3" spans="1:8" x14ac:dyDescent="0.25">
      <c r="A3" s="16"/>
      <c r="B3" s="16"/>
      <c r="C3" s="16"/>
      <c r="D3" s="16"/>
      <c r="E3" s="16"/>
      <c r="F3" s="16"/>
    </row>
    <row r="4" spans="1:8" x14ac:dyDescent="0.25">
      <c r="A4" s="3"/>
      <c r="B4" s="3" t="s">
        <v>2</v>
      </c>
      <c r="C4" s="99">
        <f>+FORMATO!C4</f>
        <v>0</v>
      </c>
      <c r="D4" s="99"/>
      <c r="E4" s="3" t="s">
        <v>3</v>
      </c>
      <c r="F4" s="6">
        <f>+FORMATO!F4</f>
        <v>0</v>
      </c>
    </row>
    <row r="5" spans="1:8" x14ac:dyDescent="0.25">
      <c r="A5" s="3"/>
      <c r="B5" s="3"/>
      <c r="C5" s="3"/>
      <c r="D5" s="3"/>
      <c r="E5" s="3"/>
      <c r="F5" s="3"/>
    </row>
    <row r="6" spans="1:8" x14ac:dyDescent="0.25">
      <c r="A6" s="95" t="s">
        <v>4</v>
      </c>
      <c r="B6" s="95"/>
      <c r="C6" s="95"/>
      <c r="D6" s="95"/>
      <c r="E6" s="95"/>
      <c r="F6" s="95"/>
    </row>
    <row r="7" spans="1:8" x14ac:dyDescent="0.25">
      <c r="A7" s="16"/>
      <c r="B7" s="3"/>
      <c r="C7" s="3"/>
      <c r="D7" s="3"/>
      <c r="E7" s="3"/>
      <c r="F7" s="3"/>
    </row>
    <row r="8" spans="1:8" x14ac:dyDescent="0.25">
      <c r="A8" s="3" t="s">
        <v>5</v>
      </c>
      <c r="B8" s="6">
        <f>+FORMATO!B8</f>
        <v>0</v>
      </c>
      <c r="C8" s="3"/>
      <c r="D8" s="3" t="s">
        <v>36</v>
      </c>
      <c r="E8" s="6"/>
      <c r="F8" s="3"/>
    </row>
    <row r="9" spans="1:8" ht="9" customHeight="1" x14ac:dyDescent="0.25">
      <c r="A9" s="3"/>
      <c r="B9" s="3"/>
      <c r="C9" s="3"/>
      <c r="D9" s="3"/>
      <c r="E9" s="3"/>
      <c r="F9" s="3"/>
    </row>
    <row r="10" spans="1:8" x14ac:dyDescent="0.25">
      <c r="A10" s="2" t="s">
        <v>7</v>
      </c>
      <c r="B10" s="89">
        <f>+FORMATO!B10</f>
        <v>0</v>
      </c>
      <c r="C10" s="90"/>
      <c r="D10" s="90"/>
      <c r="E10" s="2" t="s">
        <v>10</v>
      </c>
      <c r="F10" s="2"/>
    </row>
    <row r="11" spans="1:8" x14ac:dyDescent="0.25">
      <c r="A11" s="2" t="s">
        <v>16</v>
      </c>
      <c r="B11" s="88">
        <f>+FORMATO!B14</f>
        <v>0</v>
      </c>
      <c r="C11" s="88"/>
      <c r="D11" s="88"/>
      <c r="E11" s="88"/>
      <c r="F11" s="88"/>
    </row>
    <row r="12" spans="1:8" x14ac:dyDescent="0.25">
      <c r="A12" s="3"/>
      <c r="B12" s="3"/>
      <c r="C12" s="3"/>
      <c r="D12" s="3"/>
      <c r="E12" s="3"/>
      <c r="F12" s="3"/>
    </row>
    <row r="13" spans="1:8" x14ac:dyDescent="0.25">
      <c r="A13" s="4" t="s">
        <v>12</v>
      </c>
      <c r="B13" s="88"/>
      <c r="C13" s="88"/>
      <c r="D13" s="88"/>
      <c r="E13" s="3"/>
      <c r="F13" s="3"/>
    </row>
    <row r="14" spans="1:8" x14ac:dyDescent="0.25">
      <c r="A14" s="4" t="s">
        <v>13</v>
      </c>
      <c r="B14" s="4"/>
      <c r="C14" s="4" t="s">
        <v>14</v>
      </c>
      <c r="D14" s="4"/>
      <c r="F14" s="3"/>
    </row>
    <row r="15" spans="1:8" x14ac:dyDescent="0.25">
      <c r="A15" s="3"/>
      <c r="B15" s="3"/>
      <c r="C15" s="3"/>
      <c r="D15" s="3"/>
      <c r="E15" s="3"/>
      <c r="F15" s="3"/>
    </row>
    <row r="16" spans="1:8" ht="35.25" customHeight="1" x14ac:dyDescent="0.25">
      <c r="A16" s="112" t="s">
        <v>37</v>
      </c>
      <c r="B16" s="113"/>
      <c r="C16" s="114"/>
      <c r="D16" s="119" t="s">
        <v>38</v>
      </c>
      <c r="E16" s="119"/>
      <c r="F16" s="119"/>
      <c r="G16" s="9"/>
      <c r="H16" s="9"/>
    </row>
    <row r="17" spans="1:19" ht="17.100000000000001" customHeight="1" x14ac:dyDescent="0.25">
      <c r="A17" s="115"/>
      <c r="B17" s="108"/>
      <c r="C17" s="116"/>
      <c r="D17" s="119"/>
      <c r="E17" s="119"/>
      <c r="F17" s="119"/>
      <c r="G17" s="9"/>
      <c r="H17" s="9"/>
    </row>
    <row r="18" spans="1:19" ht="17.100000000000001" customHeight="1" x14ac:dyDescent="0.25">
      <c r="A18" s="117"/>
      <c r="B18" s="109"/>
      <c r="C18" s="118"/>
      <c r="D18" s="119"/>
      <c r="E18" s="119"/>
      <c r="F18" s="119"/>
      <c r="G18" s="9"/>
      <c r="H18" s="9"/>
    </row>
    <row r="19" spans="1:19" ht="17.100000000000001" customHeight="1" x14ac:dyDescent="0.25">
      <c r="A19" s="21" t="s">
        <v>39</v>
      </c>
      <c r="B19" s="22" t="s">
        <v>40</v>
      </c>
      <c r="C19" s="23" t="s">
        <v>41</v>
      </c>
      <c r="D19" s="119"/>
      <c r="E19" s="119"/>
      <c r="F19" s="119"/>
      <c r="G19" s="9"/>
      <c r="H19" s="9"/>
    </row>
    <row r="20" spans="1:19" ht="9.75" customHeight="1" x14ac:dyDescent="0.25">
      <c r="A20" s="3"/>
      <c r="B20" s="3"/>
      <c r="C20" s="3"/>
      <c r="D20" s="3"/>
      <c r="E20" s="3"/>
      <c r="F20" s="3"/>
    </row>
    <row r="21" spans="1:19" x14ac:dyDescent="0.25">
      <c r="A21" s="88" t="s">
        <v>17</v>
      </c>
      <c r="B21" s="88"/>
      <c r="C21" s="4" t="s">
        <v>18</v>
      </c>
      <c r="D21" s="4"/>
      <c r="E21" s="4" t="s">
        <v>19</v>
      </c>
      <c r="F21" s="4"/>
    </row>
    <row r="22" spans="1:19" x14ac:dyDescent="0.25">
      <c r="A22" s="120" t="s">
        <v>42</v>
      </c>
      <c r="B22" s="121"/>
      <c r="C22" s="121"/>
      <c r="D22" s="121"/>
      <c r="E22" s="121"/>
      <c r="F22" s="121"/>
    </row>
    <row r="23" spans="1:19" ht="60" customHeight="1" x14ac:dyDescent="0.25">
      <c r="A23" s="121"/>
      <c r="B23" s="121"/>
      <c r="C23" s="121"/>
      <c r="D23" s="121"/>
      <c r="E23" s="121"/>
      <c r="F23" s="121"/>
    </row>
    <row r="24" spans="1:19" x14ac:dyDescent="0.25">
      <c r="A24" s="3"/>
      <c r="B24" s="3"/>
      <c r="C24" s="3"/>
      <c r="D24" s="3"/>
      <c r="E24" s="3"/>
      <c r="F24" s="3"/>
    </row>
    <row r="25" spans="1:19" ht="17.100000000000001" customHeight="1" x14ac:dyDescent="0.25">
      <c r="A25" s="97" t="s">
        <v>119</v>
      </c>
      <c r="B25" s="97"/>
      <c r="C25" s="107"/>
      <c r="D25" s="107"/>
      <c r="E25" s="107"/>
      <c r="F25" s="107"/>
      <c r="G25" s="15"/>
      <c r="H25" s="15"/>
      <c r="I25" s="10"/>
      <c r="J25" s="10"/>
      <c r="K25" s="10"/>
      <c r="L25" s="10"/>
      <c r="M25" s="8"/>
      <c r="N25" s="8"/>
      <c r="O25" s="8"/>
      <c r="P25" s="8"/>
      <c r="Q25" s="8"/>
      <c r="R25" s="8"/>
      <c r="S25" s="8"/>
    </row>
    <row r="26" spans="1:19" x14ac:dyDescent="0.25">
      <c r="A26" s="97"/>
      <c r="B26" s="97"/>
      <c r="C26" s="107"/>
      <c r="D26" s="107"/>
      <c r="E26" s="107"/>
      <c r="F26" s="107"/>
      <c r="G26" s="106"/>
      <c r="H26" s="106"/>
      <c r="I26" s="10"/>
      <c r="J26" s="10"/>
      <c r="K26" s="10"/>
      <c r="L26" s="10"/>
      <c r="M26" s="8">
        <v>60000</v>
      </c>
      <c r="N26" s="8" t="s">
        <v>43</v>
      </c>
      <c r="O26" s="8"/>
      <c r="P26" s="11"/>
      <c r="Q26" s="8"/>
      <c r="R26" s="8"/>
      <c r="S26" s="8"/>
    </row>
    <row r="27" spans="1:19" ht="17.25" customHeight="1" x14ac:dyDescent="0.25">
      <c r="A27" s="97"/>
      <c r="B27" s="97"/>
      <c r="C27" s="107"/>
      <c r="D27" s="107"/>
      <c r="E27" s="107"/>
      <c r="F27" s="107"/>
      <c r="G27" s="106"/>
      <c r="H27" s="106"/>
      <c r="I27" s="10"/>
      <c r="J27" s="10"/>
      <c r="K27" s="10"/>
      <c r="L27" s="10"/>
      <c r="M27" s="12">
        <v>4.8999999999999998E-3</v>
      </c>
      <c r="N27" s="13" t="s">
        <v>44</v>
      </c>
      <c r="O27" s="8"/>
      <c r="P27" s="8"/>
      <c r="Q27" s="14">
        <f>1+M27</f>
        <v>1.0048999999999999</v>
      </c>
      <c r="R27" s="8"/>
      <c r="S27" s="8"/>
    </row>
    <row r="28" spans="1:19" ht="33" customHeight="1" x14ac:dyDescent="0.25">
      <c r="A28" s="109"/>
      <c r="B28" s="109"/>
      <c r="C28" s="109"/>
      <c r="D28" s="24"/>
      <c r="E28" s="110"/>
      <c r="F28" s="110"/>
    </row>
    <row r="29" spans="1:19" ht="25.5" customHeight="1" x14ac:dyDescent="0.25">
      <c r="A29" s="100" t="s">
        <v>45</v>
      </c>
      <c r="B29" s="100"/>
      <c r="C29" s="100"/>
      <c r="D29" s="16"/>
      <c r="E29" s="101" t="s">
        <v>46</v>
      </c>
      <c r="F29" s="101"/>
    </row>
    <row r="30" spans="1:19" ht="17.100000000000001" customHeight="1" x14ac:dyDescent="0.25">
      <c r="A30" s="16"/>
      <c r="B30" s="16"/>
      <c r="C30" s="16"/>
      <c r="D30" s="16"/>
      <c r="E30" s="25"/>
      <c r="F30" s="25"/>
      <c r="H30" s="5"/>
    </row>
    <row r="31" spans="1:19" ht="15" customHeight="1" x14ac:dyDescent="0.25">
      <c r="A31" s="108" t="s">
        <v>47</v>
      </c>
      <c r="B31" s="108"/>
      <c r="C31" s="108"/>
      <c r="D31" s="19"/>
      <c r="E31" s="26"/>
      <c r="F31" s="26"/>
    </row>
    <row r="32" spans="1:19" x14ac:dyDescent="0.25">
      <c r="A32" s="108"/>
      <c r="B32" s="108"/>
      <c r="C32" s="108"/>
      <c r="D32" s="19"/>
      <c r="E32" s="101" t="s">
        <v>48</v>
      </c>
      <c r="F32" s="101"/>
    </row>
    <row r="33" spans="1:8" x14ac:dyDescent="0.25">
      <c r="A33" s="16"/>
      <c r="B33" s="16"/>
      <c r="C33" s="16"/>
      <c r="D33" s="16"/>
      <c r="E33" s="25"/>
      <c r="F33" s="25"/>
      <c r="H33" s="5"/>
    </row>
    <row r="34" spans="1:8" x14ac:dyDescent="0.25">
      <c r="A34" s="3" t="s">
        <v>49</v>
      </c>
      <c r="B34" s="6"/>
      <c r="C34" s="3"/>
      <c r="D34" s="95"/>
      <c r="E34" s="95"/>
      <c r="F34" s="3"/>
    </row>
    <row r="35" spans="1:8" x14ac:dyDescent="0.25">
      <c r="A35" s="16"/>
      <c r="B35" s="16"/>
      <c r="C35" s="16"/>
      <c r="D35" s="16"/>
      <c r="E35" s="25"/>
      <c r="F35" s="25"/>
      <c r="H35" s="5"/>
    </row>
    <row r="36" spans="1:8" ht="36.75" x14ac:dyDescent="0.25">
      <c r="A36" s="102" t="s">
        <v>50</v>
      </c>
      <c r="B36" s="102"/>
      <c r="C36" s="102"/>
      <c r="D36" s="102"/>
      <c r="E36" s="102"/>
      <c r="F36" s="28" t="s">
        <v>51</v>
      </c>
      <c r="G36" s="20"/>
      <c r="H36" s="20"/>
    </row>
    <row r="37" spans="1:8" ht="111" customHeight="1" x14ac:dyDescent="0.25">
      <c r="A37" s="97"/>
      <c r="B37" s="97"/>
      <c r="C37" s="97"/>
      <c r="D37" s="97"/>
      <c r="E37" s="97"/>
      <c r="F37" s="27"/>
    </row>
    <row r="38" spans="1:8" ht="8.25" customHeight="1" x14ac:dyDescent="0.25">
      <c r="A38" s="16"/>
      <c r="B38" s="16"/>
      <c r="C38" s="16"/>
      <c r="D38" s="16"/>
      <c r="E38" s="25"/>
      <c r="F38" s="25"/>
      <c r="H38" s="5"/>
    </row>
    <row r="39" spans="1:8" ht="40.5" customHeight="1" x14ac:dyDescent="0.25">
      <c r="A39" s="105" t="s">
        <v>52</v>
      </c>
      <c r="B39" s="105"/>
      <c r="C39" s="105"/>
      <c r="D39" s="105"/>
      <c r="E39" s="105"/>
      <c r="F39" s="105"/>
      <c r="G39" s="17"/>
      <c r="H39" s="17"/>
    </row>
    <row r="40" spans="1:8" ht="44.25" customHeight="1" x14ac:dyDescent="0.25">
      <c r="A40" s="103"/>
      <c r="B40" s="103"/>
      <c r="C40" s="103"/>
      <c r="D40" s="16"/>
      <c r="E40" s="104"/>
      <c r="F40" s="104"/>
      <c r="G40" s="18"/>
      <c r="H40" s="18"/>
    </row>
    <row r="41" spans="1:8" x14ac:dyDescent="0.25">
      <c r="A41" s="100" t="s">
        <v>53</v>
      </c>
      <c r="B41" s="100"/>
      <c r="C41" s="100"/>
      <c r="D41" s="16"/>
      <c r="E41" s="101" t="s">
        <v>46</v>
      </c>
      <c r="F41" s="101"/>
    </row>
    <row r="42" spans="1:8" x14ac:dyDescent="0.25">
      <c r="A42" s="3"/>
      <c r="B42" s="3"/>
      <c r="C42" s="3"/>
      <c r="D42" s="3"/>
      <c r="E42" s="3"/>
      <c r="F42" s="3"/>
    </row>
    <row r="43" spans="1:8" ht="44.25" customHeight="1" x14ac:dyDescent="0.25">
      <c r="A43" s="103"/>
      <c r="B43" s="103"/>
      <c r="C43" s="103"/>
      <c r="D43" s="16"/>
      <c r="E43" s="104"/>
      <c r="F43" s="104"/>
      <c r="G43" s="18"/>
      <c r="H43" s="18"/>
    </row>
    <row r="44" spans="1:8" x14ac:dyDescent="0.25">
      <c r="A44" s="100" t="s">
        <v>33</v>
      </c>
      <c r="B44" s="100"/>
      <c r="C44" s="100"/>
      <c r="D44" s="16"/>
      <c r="E44" s="101" t="s">
        <v>34</v>
      </c>
      <c r="F44" s="101"/>
    </row>
  </sheetData>
  <mergeCells count="37">
    <mergeCell ref="A21:B21"/>
    <mergeCell ref="C4:D4"/>
    <mergeCell ref="A6:F6"/>
    <mergeCell ref="B10:D10"/>
    <mergeCell ref="C25:F25"/>
    <mergeCell ref="B13:D13"/>
    <mergeCell ref="A16:C18"/>
    <mergeCell ref="D16:F19"/>
    <mergeCell ref="A22:F23"/>
    <mergeCell ref="B1:E1"/>
    <mergeCell ref="B2:E2"/>
    <mergeCell ref="B11:F11"/>
    <mergeCell ref="F1:F2"/>
    <mergeCell ref="A1:A2"/>
    <mergeCell ref="G26:H26"/>
    <mergeCell ref="C27:F27"/>
    <mergeCell ref="G27:H27"/>
    <mergeCell ref="A29:C29"/>
    <mergeCell ref="E32:F32"/>
    <mergeCell ref="E29:F29"/>
    <mergeCell ref="A31:C32"/>
    <mergeCell ref="A28:C28"/>
    <mergeCell ref="E28:F28"/>
    <mergeCell ref="A25:B27"/>
    <mergeCell ref="C26:F26"/>
    <mergeCell ref="A44:C44"/>
    <mergeCell ref="E44:F44"/>
    <mergeCell ref="D34:E34"/>
    <mergeCell ref="A36:E36"/>
    <mergeCell ref="A37:E37"/>
    <mergeCell ref="E41:F41"/>
    <mergeCell ref="A43:C43"/>
    <mergeCell ref="E43:F43"/>
    <mergeCell ref="A40:C40"/>
    <mergeCell ref="A41:C41"/>
    <mergeCell ref="A39:F39"/>
    <mergeCell ref="E40:F40"/>
  </mergeCells>
  <pageMargins left="0.70866141732283472" right="0.70866141732283472" top="0.35433070866141736" bottom="0.74803149606299213" header="0.31496062992125984" footer="0.31496062992125984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735AC-FB24-4AA7-914B-92B54A159140}">
  <dimension ref="B4:X49"/>
  <sheetViews>
    <sheetView showGridLines="0" topLeftCell="Q7" workbookViewId="0">
      <selection activeCell="W22" sqref="W22"/>
    </sheetView>
  </sheetViews>
  <sheetFormatPr baseColWidth="10" defaultColWidth="11.42578125" defaultRowHeight="12.75" x14ac:dyDescent="0.2"/>
  <cols>
    <col min="1" max="1" width="11.42578125" style="31"/>
    <col min="2" max="2" width="15.140625" style="31" bestFit="1" customWidth="1"/>
    <col min="3" max="3" width="11.85546875" style="31" bestFit="1" customWidth="1"/>
    <col min="4" max="6" width="11.42578125" style="31"/>
    <col min="7" max="7" width="2" style="31" bestFit="1" customWidth="1"/>
    <col min="8" max="8" width="7.28515625" style="31" bestFit="1" customWidth="1"/>
    <col min="9" max="9" width="11.85546875" style="31" bestFit="1" customWidth="1"/>
    <col min="10" max="10" width="10.85546875" style="31" bestFit="1" customWidth="1"/>
    <col min="11" max="11" width="14.140625" style="31" bestFit="1" customWidth="1"/>
    <col min="12" max="13" width="11.85546875" style="31" bestFit="1" customWidth="1"/>
    <col min="14" max="15" width="11.42578125" style="31"/>
    <col min="16" max="16" width="9" style="31" bestFit="1" customWidth="1"/>
    <col min="17" max="17" width="35.28515625" style="31" bestFit="1" customWidth="1"/>
    <col min="18" max="18" width="20.42578125" style="31" bestFit="1" customWidth="1"/>
    <col min="19" max="19" width="74.85546875" style="31" bestFit="1" customWidth="1"/>
    <col min="20" max="20" width="19.42578125" style="31" customWidth="1"/>
    <col min="21" max="22" width="10.140625" style="31" bestFit="1" customWidth="1"/>
    <col min="23" max="16384" width="11.42578125" style="31"/>
  </cols>
  <sheetData>
    <row r="4" spans="2:24" x14ac:dyDescent="0.2">
      <c r="B4" s="29"/>
      <c r="C4" s="30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2:24" ht="45" x14ac:dyDescent="0.2">
      <c r="B5" s="32" t="s">
        <v>54</v>
      </c>
      <c r="C5" s="33">
        <v>15000</v>
      </c>
      <c r="D5" s="29"/>
      <c r="E5" s="29"/>
      <c r="F5" s="29"/>
      <c r="G5" s="29"/>
      <c r="H5" s="32" t="s">
        <v>55</v>
      </c>
      <c r="I5" s="34" t="s">
        <v>56</v>
      </c>
      <c r="J5" s="34" t="s">
        <v>57</v>
      </c>
      <c r="K5" s="34" t="s">
        <v>58</v>
      </c>
      <c r="L5" s="34" t="s">
        <v>59</v>
      </c>
      <c r="M5" s="35" t="s">
        <v>60</v>
      </c>
      <c r="N5" s="29"/>
      <c r="O5" s="29"/>
      <c r="P5" s="36" t="s">
        <v>55</v>
      </c>
      <c r="Q5" s="37" t="s">
        <v>61</v>
      </c>
      <c r="R5" s="37" t="s">
        <v>62</v>
      </c>
      <c r="S5" s="37" t="s">
        <v>63</v>
      </c>
      <c r="T5" s="37" t="s">
        <v>64</v>
      </c>
      <c r="U5" s="37" t="s">
        <v>65</v>
      </c>
      <c r="V5" s="38" t="s">
        <v>66</v>
      </c>
      <c r="W5" s="60" t="s">
        <v>104</v>
      </c>
      <c r="X5" s="29"/>
    </row>
    <row r="6" spans="2:24" ht="14.25" x14ac:dyDescent="0.2">
      <c r="B6" s="39" t="s">
        <v>67</v>
      </c>
      <c r="C6" s="40">
        <v>25</v>
      </c>
      <c r="D6" s="29"/>
      <c r="E6" s="29"/>
      <c r="F6" s="29"/>
      <c r="G6" s="41"/>
      <c r="H6" s="39">
        <v>0</v>
      </c>
      <c r="I6" s="42"/>
      <c r="J6" s="42"/>
      <c r="K6" s="42"/>
      <c r="L6" s="42"/>
      <c r="M6" s="43">
        <f>+C5</f>
        <v>15000</v>
      </c>
      <c r="N6" s="29"/>
      <c r="O6" s="29"/>
      <c r="P6" s="44">
        <v>1</v>
      </c>
      <c r="Q6" s="45">
        <v>44347</v>
      </c>
      <c r="R6" s="46" t="s">
        <v>68</v>
      </c>
      <c r="S6" s="46" t="s">
        <v>69</v>
      </c>
      <c r="T6" s="46"/>
      <c r="U6" s="47">
        <v>0.17219999999999999</v>
      </c>
      <c r="V6" s="48">
        <f>((1+U6)^(1/12))-1</f>
        <v>1.3328233244563004E-2</v>
      </c>
      <c r="W6" s="29"/>
      <c r="X6" s="29"/>
    </row>
    <row r="7" spans="2:24" ht="14.25" x14ac:dyDescent="0.2">
      <c r="B7" s="39" t="s">
        <v>70</v>
      </c>
      <c r="C7" s="49">
        <f>+V19</f>
        <v>1.5591070943802521E-2</v>
      </c>
      <c r="D7" s="29"/>
      <c r="E7" s="29"/>
      <c r="F7" s="29"/>
      <c r="G7" s="50">
        <f>IF(H7&lt;=$C$6,1,0)</f>
        <v>1</v>
      </c>
      <c r="H7" s="39">
        <v>1</v>
      </c>
      <c r="I7" s="42">
        <f>+M6*G7</f>
        <v>15000</v>
      </c>
      <c r="J7" s="42">
        <f>+I7*$C$7*G7</f>
        <v>233.86606415703781</v>
      </c>
      <c r="K7" s="42">
        <f>(L7-J7)*G7</f>
        <v>495.25119070540768</v>
      </c>
      <c r="L7" s="42">
        <f>+$C$8*G7</f>
        <v>729.11725486244552</v>
      </c>
      <c r="M7" s="43">
        <f>(M6-K7)*G7</f>
        <v>14504.748809294593</v>
      </c>
      <c r="N7" s="29"/>
      <c r="O7" s="29"/>
      <c r="P7" s="44">
        <v>2</v>
      </c>
      <c r="Q7" s="45">
        <v>44347</v>
      </c>
      <c r="R7" s="46" t="s">
        <v>71</v>
      </c>
      <c r="S7" s="46" t="s">
        <v>72</v>
      </c>
      <c r="T7" s="46"/>
      <c r="U7" s="47">
        <v>0.1721</v>
      </c>
      <c r="V7" s="48">
        <f t="shared" ref="V7:V19" si="0">((1+U7)^(1/12))-1</f>
        <v>1.3321029071094337E-2</v>
      </c>
      <c r="W7" s="29"/>
      <c r="X7" s="29"/>
    </row>
    <row r="8" spans="2:24" ht="14.25" x14ac:dyDescent="0.2">
      <c r="B8" s="39" t="s">
        <v>59</v>
      </c>
      <c r="C8" s="51">
        <f>PMT(C7,C6,-C5)</f>
        <v>729.11725486244552</v>
      </c>
      <c r="D8" s="29"/>
      <c r="E8" s="29"/>
      <c r="F8" s="29"/>
      <c r="G8" s="50">
        <f t="shared" ref="G8:G42" si="1">IF(H8&lt;=$C$6,1,0)</f>
        <v>1</v>
      </c>
      <c r="H8" s="39">
        <f>+H7+1</f>
        <v>2</v>
      </c>
      <c r="I8" s="42">
        <f t="shared" ref="I8:I42" si="2">+M7*G8</f>
        <v>14504.748809294593</v>
      </c>
      <c r="J8" s="42">
        <f t="shared" ref="J8:J42" si="3">+I8*$C$7*G8</f>
        <v>226.14456770774714</v>
      </c>
      <c r="K8" s="42">
        <f t="shared" ref="K8:K42" si="4">(L8-J8)*G8</f>
        <v>502.97268715469841</v>
      </c>
      <c r="L8" s="42">
        <f t="shared" ref="L8:L42" si="5">+$C$8*G8</f>
        <v>729.11725486244552</v>
      </c>
      <c r="M8" s="43">
        <f t="shared" ref="M8:M42" si="6">(M7-K8)*G8</f>
        <v>14001.776122139894</v>
      </c>
      <c r="N8" s="29"/>
      <c r="O8" s="29"/>
      <c r="P8" s="44">
        <v>3</v>
      </c>
      <c r="Q8" s="45">
        <v>44377</v>
      </c>
      <c r="R8" s="46" t="s">
        <v>73</v>
      </c>
      <c r="S8" s="46" t="s">
        <v>74</v>
      </c>
      <c r="T8" s="46"/>
      <c r="U8" s="47">
        <v>0.17180000000000001</v>
      </c>
      <c r="V8" s="48">
        <f t="shared" si="0"/>
        <v>1.3299413169677532E-2</v>
      </c>
      <c r="W8" s="29"/>
      <c r="X8" s="29"/>
    </row>
    <row r="9" spans="2:24" ht="14.25" x14ac:dyDescent="0.2">
      <c r="B9" s="52" t="s">
        <v>75</v>
      </c>
      <c r="C9" s="53">
        <f>(C8*C6)-C5</f>
        <v>3227.9313715611388</v>
      </c>
      <c r="D9" s="29"/>
      <c r="E9" s="29"/>
      <c r="F9" s="29"/>
      <c r="G9" s="50">
        <f t="shared" si="1"/>
        <v>1</v>
      </c>
      <c r="H9" s="39">
        <f t="shared" ref="H9:H42" si="7">+H8+1</f>
        <v>3</v>
      </c>
      <c r="I9" s="42">
        <f t="shared" si="2"/>
        <v>14001.776122139894</v>
      </c>
      <c r="J9" s="42">
        <f t="shared" si="3"/>
        <v>218.30268485952323</v>
      </c>
      <c r="K9" s="42">
        <f t="shared" si="4"/>
        <v>510.81457000292232</v>
      </c>
      <c r="L9" s="42">
        <f t="shared" si="5"/>
        <v>729.11725486244552</v>
      </c>
      <c r="M9" s="43">
        <f t="shared" si="6"/>
        <v>13490.961552136972</v>
      </c>
      <c r="N9" s="29"/>
      <c r="O9" s="29"/>
      <c r="P9" s="44">
        <v>4</v>
      </c>
      <c r="Q9" s="45">
        <v>44408</v>
      </c>
      <c r="R9" s="46" t="s">
        <v>76</v>
      </c>
      <c r="S9" s="46" t="s">
        <v>77</v>
      </c>
      <c r="T9" s="46"/>
      <c r="U9" s="47">
        <v>0.1724</v>
      </c>
      <c r="V9" s="48">
        <f t="shared" si="0"/>
        <v>1.3342639901547937E-2</v>
      </c>
      <c r="W9" s="29"/>
      <c r="X9" s="29"/>
    </row>
    <row r="10" spans="2:24" ht="14.25" x14ac:dyDescent="0.2">
      <c r="B10" s="29"/>
      <c r="C10" s="29"/>
      <c r="D10" s="29"/>
      <c r="E10" s="29"/>
      <c r="F10" s="29"/>
      <c r="G10" s="50">
        <f t="shared" si="1"/>
        <v>1</v>
      </c>
      <c r="H10" s="39">
        <f t="shared" si="7"/>
        <v>4</v>
      </c>
      <c r="I10" s="42">
        <f t="shared" si="2"/>
        <v>13490.961552136972</v>
      </c>
      <c r="J10" s="42">
        <f t="shared" si="3"/>
        <v>210.3385386594797</v>
      </c>
      <c r="K10" s="42">
        <f t="shared" si="4"/>
        <v>518.77871620296582</v>
      </c>
      <c r="L10" s="42">
        <f t="shared" si="5"/>
        <v>729.11725486244552</v>
      </c>
      <c r="M10" s="43">
        <f t="shared" si="6"/>
        <v>12972.182835934007</v>
      </c>
      <c r="N10" s="29"/>
      <c r="O10" s="29"/>
      <c r="P10" s="44">
        <v>5</v>
      </c>
      <c r="Q10" s="45">
        <v>44439</v>
      </c>
      <c r="R10" s="46" t="s">
        <v>78</v>
      </c>
      <c r="S10" s="46" t="s">
        <v>79</v>
      </c>
      <c r="T10" s="46"/>
      <c r="U10" s="47">
        <v>0.1719</v>
      </c>
      <c r="V10" s="48">
        <f t="shared" si="0"/>
        <v>1.3306619033743639E-2</v>
      </c>
      <c r="W10" s="29"/>
      <c r="X10" s="29"/>
    </row>
    <row r="11" spans="2:24" ht="14.25" x14ac:dyDescent="0.2">
      <c r="B11" s="29"/>
      <c r="C11" s="29"/>
      <c r="D11" s="29"/>
      <c r="E11" s="29"/>
      <c r="F11" s="29"/>
      <c r="G11" s="50">
        <f t="shared" si="1"/>
        <v>1</v>
      </c>
      <c r="H11" s="39">
        <f t="shared" si="7"/>
        <v>5</v>
      </c>
      <c r="I11" s="42">
        <f t="shared" si="2"/>
        <v>12972.182835934007</v>
      </c>
      <c r="J11" s="42">
        <f t="shared" si="3"/>
        <v>202.25022289102449</v>
      </c>
      <c r="K11" s="42">
        <f t="shared" si="4"/>
        <v>526.86703197142106</v>
      </c>
      <c r="L11" s="42">
        <f t="shared" si="5"/>
        <v>729.11725486244552</v>
      </c>
      <c r="M11" s="43">
        <f t="shared" si="6"/>
        <v>12445.315803962585</v>
      </c>
      <c r="N11" s="29"/>
      <c r="O11" s="29"/>
      <c r="P11" s="44">
        <v>6</v>
      </c>
      <c r="Q11" s="45">
        <v>44469</v>
      </c>
      <c r="R11" s="46" t="s">
        <v>80</v>
      </c>
      <c r="S11" s="46" t="s">
        <v>81</v>
      </c>
      <c r="T11" s="46"/>
      <c r="U11" s="47">
        <v>0.17080000000000001</v>
      </c>
      <c r="V11" s="48">
        <f t="shared" si="0"/>
        <v>1.3227323509367173E-2</v>
      </c>
      <c r="W11" s="29"/>
      <c r="X11" s="29"/>
    </row>
    <row r="12" spans="2:24" ht="14.25" x14ac:dyDescent="0.2">
      <c r="B12" s="29"/>
      <c r="C12" s="29"/>
      <c r="D12" s="29"/>
      <c r="E12" s="29"/>
      <c r="F12" s="29"/>
      <c r="G12" s="50">
        <f t="shared" si="1"/>
        <v>1</v>
      </c>
      <c r="H12" s="39">
        <f t="shared" si="7"/>
        <v>6</v>
      </c>
      <c r="I12" s="42">
        <f t="shared" si="2"/>
        <v>12445.315803962585</v>
      </c>
      <c r="J12" s="42">
        <f t="shared" si="3"/>
        <v>194.03580161760738</v>
      </c>
      <c r="K12" s="42">
        <f t="shared" si="4"/>
        <v>535.08145324483814</v>
      </c>
      <c r="L12" s="42">
        <f t="shared" si="5"/>
        <v>729.11725486244552</v>
      </c>
      <c r="M12" s="43">
        <f t="shared" si="6"/>
        <v>11910.234350717747</v>
      </c>
      <c r="N12" s="29"/>
      <c r="O12" s="29"/>
      <c r="P12" s="44">
        <v>7</v>
      </c>
      <c r="Q12" s="45">
        <v>44500</v>
      </c>
      <c r="R12" s="46" t="s">
        <v>82</v>
      </c>
      <c r="S12" s="46" t="s">
        <v>83</v>
      </c>
      <c r="T12" s="46"/>
      <c r="U12" s="47">
        <v>0.17269999999999999</v>
      </c>
      <c r="V12" s="48">
        <f t="shared" si="0"/>
        <v>1.3364245663525676E-2</v>
      </c>
      <c r="W12" s="29"/>
      <c r="X12" s="29"/>
    </row>
    <row r="13" spans="2:24" ht="14.25" x14ac:dyDescent="0.2">
      <c r="B13" s="29"/>
      <c r="C13" s="29"/>
      <c r="D13" s="29"/>
      <c r="E13" s="29"/>
      <c r="F13" s="29"/>
      <c r="G13" s="50">
        <f t="shared" si="1"/>
        <v>1</v>
      </c>
      <c r="H13" s="39">
        <f t="shared" si="7"/>
        <v>7</v>
      </c>
      <c r="I13" s="42">
        <f t="shared" si="2"/>
        <v>11910.234350717747</v>
      </c>
      <c r="J13" s="42">
        <f t="shared" si="3"/>
        <v>185.69330871935415</v>
      </c>
      <c r="K13" s="42">
        <f t="shared" si="4"/>
        <v>543.42394614309137</v>
      </c>
      <c r="L13" s="42">
        <f t="shared" si="5"/>
        <v>729.11725486244552</v>
      </c>
      <c r="M13" s="43">
        <f t="shared" si="6"/>
        <v>11366.810404574655</v>
      </c>
      <c r="N13" s="29"/>
      <c r="O13" s="29"/>
      <c r="P13" s="44">
        <v>8</v>
      </c>
      <c r="Q13" s="45">
        <v>44530</v>
      </c>
      <c r="R13" s="46" t="s">
        <v>84</v>
      </c>
      <c r="S13" s="46" t="s">
        <v>85</v>
      </c>
      <c r="T13" s="46"/>
      <c r="U13" s="47">
        <v>0.17460000000000001</v>
      </c>
      <c r="V13" s="48">
        <f t="shared" si="0"/>
        <v>1.3500964614900468E-2</v>
      </c>
      <c r="W13" s="29"/>
      <c r="X13" s="29"/>
    </row>
    <row r="14" spans="2:24" ht="14.25" x14ac:dyDescent="0.2">
      <c r="B14" s="29"/>
      <c r="C14" s="29"/>
      <c r="D14" s="29"/>
      <c r="E14" s="29"/>
      <c r="F14" s="29"/>
      <c r="G14" s="50">
        <f t="shared" si="1"/>
        <v>1</v>
      </c>
      <c r="H14" s="39">
        <f t="shared" si="7"/>
        <v>8</v>
      </c>
      <c r="I14" s="42">
        <f t="shared" si="2"/>
        <v>11366.810404574655</v>
      </c>
      <c r="J14" s="42">
        <f t="shared" si="3"/>
        <v>177.22074742247608</v>
      </c>
      <c r="K14" s="42">
        <f t="shared" si="4"/>
        <v>551.89650743996947</v>
      </c>
      <c r="L14" s="42">
        <f t="shared" si="5"/>
        <v>729.11725486244552</v>
      </c>
      <c r="M14" s="43">
        <f t="shared" si="6"/>
        <v>10814.913897134686</v>
      </c>
      <c r="N14" s="29"/>
      <c r="O14" s="29"/>
      <c r="P14" s="44">
        <v>9</v>
      </c>
      <c r="Q14" s="45">
        <v>44561</v>
      </c>
      <c r="R14" s="46" t="s">
        <v>86</v>
      </c>
      <c r="S14" s="46" t="s">
        <v>87</v>
      </c>
      <c r="T14" s="46"/>
      <c r="U14" s="47">
        <v>0.17660000000000001</v>
      </c>
      <c r="V14" s="48">
        <f t="shared" si="0"/>
        <v>1.364466046599877E-2</v>
      </c>
      <c r="W14" s="29"/>
      <c r="X14" s="29"/>
    </row>
    <row r="15" spans="2:24" ht="14.25" x14ac:dyDescent="0.2">
      <c r="B15" s="29"/>
      <c r="C15" s="29"/>
      <c r="D15" s="29"/>
      <c r="E15" s="29"/>
      <c r="F15" s="29"/>
      <c r="G15" s="50">
        <f t="shared" si="1"/>
        <v>1</v>
      </c>
      <c r="H15" s="39">
        <f t="shared" si="7"/>
        <v>9</v>
      </c>
      <c r="I15" s="42">
        <f t="shared" si="2"/>
        <v>10814.913897134686</v>
      </c>
      <c r="J15" s="42">
        <f t="shared" si="3"/>
        <v>168.61608982134268</v>
      </c>
      <c r="K15" s="42">
        <f t="shared" si="4"/>
        <v>560.50116504110281</v>
      </c>
      <c r="L15" s="42">
        <f t="shared" si="5"/>
        <v>729.11725486244552</v>
      </c>
      <c r="M15" s="43">
        <f t="shared" si="6"/>
        <v>10254.412732093582</v>
      </c>
      <c r="N15" s="29"/>
      <c r="O15" s="29"/>
      <c r="P15" s="44">
        <v>10</v>
      </c>
      <c r="Q15" s="45">
        <v>44592</v>
      </c>
      <c r="R15" s="46" t="s">
        <v>88</v>
      </c>
      <c r="S15" s="46" t="s">
        <v>89</v>
      </c>
      <c r="T15" s="46"/>
      <c r="U15" s="47">
        <v>0.183</v>
      </c>
      <c r="V15" s="48">
        <f t="shared" si="0"/>
        <v>1.4102987320446125E-2</v>
      </c>
      <c r="W15" s="29"/>
      <c r="X15" s="29"/>
    </row>
    <row r="16" spans="2:24" ht="14.25" x14ac:dyDescent="0.2">
      <c r="B16" s="29" t="s">
        <v>90</v>
      </c>
      <c r="C16" s="29"/>
      <c r="D16" s="29"/>
      <c r="E16" s="29"/>
      <c r="F16" s="29"/>
      <c r="G16" s="50">
        <f t="shared" si="1"/>
        <v>1</v>
      </c>
      <c r="H16" s="39">
        <f t="shared" si="7"/>
        <v>10</v>
      </c>
      <c r="I16" s="42">
        <f t="shared" si="2"/>
        <v>10254.412732093582</v>
      </c>
      <c r="J16" s="42">
        <f t="shared" si="3"/>
        <v>159.87727639310287</v>
      </c>
      <c r="K16" s="42">
        <f t="shared" si="4"/>
        <v>569.23997846934265</v>
      </c>
      <c r="L16" s="42">
        <f t="shared" si="5"/>
        <v>729.11725486244552</v>
      </c>
      <c r="M16" s="43">
        <f t="shared" si="6"/>
        <v>9685.1727536242397</v>
      </c>
      <c r="N16" s="29"/>
      <c r="O16" s="29"/>
      <c r="P16" s="44">
        <v>11</v>
      </c>
      <c r="Q16" s="45">
        <v>44620</v>
      </c>
      <c r="R16" s="46" t="s">
        <v>91</v>
      </c>
      <c r="S16" s="46" t="s">
        <v>92</v>
      </c>
      <c r="T16" s="46"/>
      <c r="U16" s="47">
        <v>0.1847</v>
      </c>
      <c r="V16" s="48">
        <f t="shared" si="0"/>
        <v>1.4224348312794177E-2</v>
      </c>
      <c r="W16" s="29"/>
      <c r="X16" s="29"/>
    </row>
    <row r="17" spans="2:24" ht="14.25" x14ac:dyDescent="0.2">
      <c r="B17" s="29"/>
      <c r="C17" s="29"/>
      <c r="D17" s="29"/>
      <c r="E17" s="29"/>
      <c r="F17" s="29"/>
      <c r="G17" s="50">
        <f t="shared" si="1"/>
        <v>1</v>
      </c>
      <c r="H17" s="39">
        <f t="shared" si="7"/>
        <v>11</v>
      </c>
      <c r="I17" s="42">
        <f t="shared" si="2"/>
        <v>9685.1727536242397</v>
      </c>
      <c r="J17" s="42">
        <f t="shared" si="3"/>
        <v>151.00221550473873</v>
      </c>
      <c r="K17" s="42">
        <f t="shared" si="4"/>
        <v>578.11503935770679</v>
      </c>
      <c r="L17" s="42">
        <f t="shared" si="5"/>
        <v>729.11725486244552</v>
      </c>
      <c r="M17" s="43">
        <f t="shared" si="6"/>
        <v>9107.0577142665334</v>
      </c>
      <c r="N17" s="29"/>
      <c r="O17" s="29"/>
      <c r="P17" s="44">
        <v>12</v>
      </c>
      <c r="Q17" s="45">
        <v>44651</v>
      </c>
      <c r="R17" s="46" t="s">
        <v>93</v>
      </c>
      <c r="S17" s="46" t="s">
        <v>94</v>
      </c>
      <c r="T17" s="46"/>
      <c r="U17" s="47">
        <v>0.1905</v>
      </c>
      <c r="V17" s="48">
        <f t="shared" si="0"/>
        <v>1.4637205484079763E-2</v>
      </c>
      <c r="W17" s="29"/>
      <c r="X17" s="29"/>
    </row>
    <row r="18" spans="2:24" ht="14.25" x14ac:dyDescent="0.2">
      <c r="B18" s="29"/>
      <c r="C18" s="29"/>
      <c r="D18" s="29"/>
      <c r="E18" s="29"/>
      <c r="F18" s="29"/>
      <c r="G18" s="50">
        <f t="shared" si="1"/>
        <v>1</v>
      </c>
      <c r="H18" s="39">
        <f t="shared" si="7"/>
        <v>12</v>
      </c>
      <c r="I18" s="42">
        <f t="shared" si="2"/>
        <v>9107.0577142665334</v>
      </c>
      <c r="J18" s="42">
        <f t="shared" si="3"/>
        <v>141.98878291243355</v>
      </c>
      <c r="K18" s="42">
        <f t="shared" si="4"/>
        <v>587.128471950012</v>
      </c>
      <c r="L18" s="42">
        <f t="shared" si="5"/>
        <v>729.11725486244552</v>
      </c>
      <c r="M18" s="43">
        <f t="shared" si="6"/>
        <v>8519.9292423165207</v>
      </c>
      <c r="N18" s="29"/>
      <c r="O18" s="29"/>
      <c r="P18" s="44">
        <v>13</v>
      </c>
      <c r="Q18" s="45">
        <v>44681</v>
      </c>
      <c r="R18" s="46" t="s">
        <v>95</v>
      </c>
      <c r="S18" s="46" t="s">
        <v>96</v>
      </c>
      <c r="T18" s="46"/>
      <c r="U18" s="47">
        <v>0.1971</v>
      </c>
      <c r="V18" s="48">
        <f t="shared" si="0"/>
        <v>1.5104771622098889E-2</v>
      </c>
      <c r="W18" s="29"/>
      <c r="X18" s="29"/>
    </row>
    <row r="19" spans="2:24" ht="14.25" x14ac:dyDescent="0.2">
      <c r="B19" s="29"/>
      <c r="C19" s="29"/>
      <c r="D19" s="29"/>
      <c r="E19" s="29"/>
      <c r="F19" s="29"/>
      <c r="G19" s="50">
        <f t="shared" si="1"/>
        <v>1</v>
      </c>
      <c r="H19" s="39">
        <f t="shared" si="7"/>
        <v>13</v>
      </c>
      <c r="I19" s="42">
        <f t="shared" si="2"/>
        <v>8519.9292423165207</v>
      </c>
      <c r="J19" s="42">
        <f t="shared" si="3"/>
        <v>132.83482125313452</v>
      </c>
      <c r="K19" s="42">
        <f t="shared" si="4"/>
        <v>596.28243360931106</v>
      </c>
      <c r="L19" s="42">
        <f t="shared" si="5"/>
        <v>729.11725486244552</v>
      </c>
      <c r="M19" s="43">
        <f t="shared" si="6"/>
        <v>7923.6468087072099</v>
      </c>
      <c r="N19" s="29"/>
      <c r="O19" s="29"/>
      <c r="P19" s="44">
        <v>14</v>
      </c>
      <c r="Q19" s="45">
        <v>44712</v>
      </c>
      <c r="R19" s="46" t="s">
        <v>97</v>
      </c>
      <c r="S19" s="46" t="s">
        <v>98</v>
      </c>
      <c r="T19" s="46"/>
      <c r="U19" s="47">
        <v>0.20399999999999999</v>
      </c>
      <c r="V19" s="48">
        <f t="shared" si="0"/>
        <v>1.5591070943802521E-2</v>
      </c>
      <c r="W19" s="29"/>
      <c r="X19" s="29"/>
    </row>
    <row r="20" spans="2:24" ht="14.25" x14ac:dyDescent="0.2">
      <c r="B20" s="29"/>
      <c r="C20" s="29"/>
      <c r="D20" s="29"/>
      <c r="E20" s="29"/>
      <c r="F20" s="29"/>
      <c r="G20" s="50">
        <f t="shared" si="1"/>
        <v>1</v>
      </c>
      <c r="H20" s="39">
        <f t="shared" si="7"/>
        <v>14</v>
      </c>
      <c r="I20" s="42">
        <f t="shared" si="2"/>
        <v>7923.6468087072099</v>
      </c>
      <c r="J20" s="42">
        <f t="shared" si="3"/>
        <v>123.53813952818855</v>
      </c>
      <c r="K20" s="42">
        <f t="shared" si="4"/>
        <v>605.57911533425693</v>
      </c>
      <c r="L20" s="42">
        <f t="shared" si="5"/>
        <v>729.11725486244552</v>
      </c>
      <c r="M20" s="43">
        <f t="shared" si="6"/>
        <v>7318.0676933729528</v>
      </c>
      <c r="N20" s="29"/>
      <c r="O20" s="29"/>
      <c r="P20" s="44">
        <f>+P19+1</f>
        <v>15</v>
      </c>
      <c r="Q20" s="45">
        <v>44742</v>
      </c>
      <c r="R20" s="46" t="s">
        <v>99</v>
      </c>
      <c r="S20" s="46" t="s">
        <v>100</v>
      </c>
      <c r="T20" s="46"/>
      <c r="U20" s="47">
        <v>0.21279999999999999</v>
      </c>
      <c r="V20" s="48">
        <f>((1+U20)^(1/12))-1</f>
        <v>1.620758543424472E-2</v>
      </c>
      <c r="W20" s="29"/>
      <c r="X20" s="29"/>
    </row>
    <row r="21" spans="2:24" ht="14.25" x14ac:dyDescent="0.2">
      <c r="B21" s="29"/>
      <c r="C21" s="29"/>
      <c r="D21" s="29"/>
      <c r="E21" s="29"/>
      <c r="F21" s="29"/>
      <c r="G21" s="50">
        <f t="shared" si="1"/>
        <v>1</v>
      </c>
      <c r="H21" s="39">
        <f t="shared" si="7"/>
        <v>15</v>
      </c>
      <c r="I21" s="42">
        <f t="shared" si="2"/>
        <v>7318.0676933729528</v>
      </c>
      <c r="J21" s="42">
        <f t="shared" si="3"/>
        <v>114.09651257892698</v>
      </c>
      <c r="K21" s="42">
        <f t="shared" si="4"/>
        <v>615.02074228351853</v>
      </c>
      <c r="L21" s="42">
        <f t="shared" si="5"/>
        <v>729.11725486244552</v>
      </c>
      <c r="M21" s="43">
        <f t="shared" si="6"/>
        <v>6703.0469510894345</v>
      </c>
      <c r="N21" s="29"/>
      <c r="O21" s="29"/>
      <c r="P21" s="44">
        <f t="shared" ref="P21:P39" si="8">+P20+1</f>
        <v>16</v>
      </c>
      <c r="Q21" s="45">
        <f>EOMONTH(Q20,1)</f>
        <v>44773</v>
      </c>
      <c r="R21" s="46" t="s">
        <v>102</v>
      </c>
      <c r="S21" s="46" t="s">
        <v>103</v>
      </c>
      <c r="T21" s="46" t="s">
        <v>101</v>
      </c>
      <c r="U21" s="47"/>
      <c r="V21" s="48">
        <v>4.8999999999999998E-3</v>
      </c>
      <c r="W21" s="61">
        <v>1.4E-2</v>
      </c>
      <c r="X21" s="29"/>
    </row>
    <row r="22" spans="2:24" ht="14.25" x14ac:dyDescent="0.2">
      <c r="B22" s="29"/>
      <c r="C22" s="29"/>
      <c r="D22" s="29"/>
      <c r="E22" s="29"/>
      <c r="F22" s="29"/>
      <c r="G22" s="50">
        <f t="shared" si="1"/>
        <v>1</v>
      </c>
      <c r="H22" s="39">
        <f t="shared" si="7"/>
        <v>16</v>
      </c>
      <c r="I22" s="42">
        <f t="shared" si="2"/>
        <v>6703.0469510894345</v>
      </c>
      <c r="J22" s="42">
        <f t="shared" si="3"/>
        <v>104.50768055407455</v>
      </c>
      <c r="K22" s="42">
        <f t="shared" si="4"/>
        <v>624.60957430837095</v>
      </c>
      <c r="L22" s="42">
        <f t="shared" si="5"/>
        <v>729.11725486244552</v>
      </c>
      <c r="M22" s="43">
        <f t="shared" si="6"/>
        <v>6078.4373767810639</v>
      </c>
      <c r="N22" s="29"/>
      <c r="O22" s="29"/>
      <c r="P22" s="44">
        <f t="shared" si="8"/>
        <v>17</v>
      </c>
      <c r="Q22" s="45">
        <f t="shared" ref="Q22:Q39" si="9">EOMONTH(Q21,1)</f>
        <v>44804</v>
      </c>
      <c r="R22" s="46"/>
      <c r="S22" s="46"/>
      <c r="T22" s="46"/>
      <c r="U22" s="47"/>
      <c r="V22" s="48">
        <v>4.8999999999999998E-3</v>
      </c>
      <c r="W22" s="29"/>
      <c r="X22" s="29"/>
    </row>
    <row r="23" spans="2:24" ht="14.25" x14ac:dyDescent="0.2">
      <c r="B23" s="29"/>
      <c r="C23" s="29"/>
      <c r="D23" s="29"/>
      <c r="E23" s="29"/>
      <c r="F23" s="29"/>
      <c r="G23" s="50">
        <f t="shared" si="1"/>
        <v>1</v>
      </c>
      <c r="H23" s="39">
        <f t="shared" si="7"/>
        <v>17</v>
      </c>
      <c r="I23" s="42">
        <f t="shared" si="2"/>
        <v>6078.4373767810639</v>
      </c>
      <c r="J23" s="42">
        <f t="shared" si="3"/>
        <v>94.769348368854466</v>
      </c>
      <c r="K23" s="42">
        <f t="shared" si="4"/>
        <v>634.34790649359104</v>
      </c>
      <c r="L23" s="42">
        <f t="shared" si="5"/>
        <v>729.11725486244552</v>
      </c>
      <c r="M23" s="43">
        <f t="shared" si="6"/>
        <v>5444.089470287473</v>
      </c>
      <c r="N23" s="29"/>
      <c r="O23" s="29"/>
      <c r="P23" s="44">
        <f t="shared" si="8"/>
        <v>18</v>
      </c>
      <c r="Q23" s="45">
        <f t="shared" si="9"/>
        <v>44834</v>
      </c>
      <c r="R23" s="46"/>
      <c r="S23" s="46"/>
      <c r="T23" s="46"/>
      <c r="U23" s="47"/>
      <c r="V23" s="48">
        <v>4.8999999999999998E-3</v>
      </c>
      <c r="W23" s="29"/>
      <c r="X23" s="29"/>
    </row>
    <row r="24" spans="2:24" ht="14.25" x14ac:dyDescent="0.2">
      <c r="B24" s="29"/>
      <c r="C24" s="29"/>
      <c r="D24" s="29"/>
      <c r="E24" s="29"/>
      <c r="F24" s="29"/>
      <c r="G24" s="50">
        <f t="shared" si="1"/>
        <v>1</v>
      </c>
      <c r="H24" s="39">
        <f t="shared" si="7"/>
        <v>18</v>
      </c>
      <c r="I24" s="42">
        <f t="shared" si="2"/>
        <v>5444.089470287473</v>
      </c>
      <c r="J24" s="42">
        <f t="shared" si="3"/>
        <v>84.879185155660281</v>
      </c>
      <c r="K24" s="42">
        <f t="shared" si="4"/>
        <v>644.23806970678527</v>
      </c>
      <c r="L24" s="42">
        <f t="shared" si="5"/>
        <v>729.11725486244552</v>
      </c>
      <c r="M24" s="43">
        <f t="shared" si="6"/>
        <v>4799.8514005806874</v>
      </c>
      <c r="N24" s="29"/>
      <c r="O24" s="29"/>
      <c r="P24" s="44">
        <f t="shared" si="8"/>
        <v>19</v>
      </c>
      <c r="Q24" s="45">
        <f t="shared" si="9"/>
        <v>44865</v>
      </c>
      <c r="R24" s="46"/>
      <c r="S24" s="46"/>
      <c r="T24" s="46"/>
      <c r="U24" s="47"/>
      <c r="V24" s="48">
        <v>4.8999999999999998E-3</v>
      </c>
      <c r="W24" s="29"/>
      <c r="X24" s="29"/>
    </row>
    <row r="25" spans="2:24" ht="14.25" x14ac:dyDescent="0.2">
      <c r="B25" s="29"/>
      <c r="C25" s="29"/>
      <c r="D25" s="29"/>
      <c r="E25" s="29"/>
      <c r="F25" s="29"/>
      <c r="G25" s="50">
        <f t="shared" si="1"/>
        <v>1</v>
      </c>
      <c r="H25" s="39">
        <f t="shared" si="7"/>
        <v>19</v>
      </c>
      <c r="I25" s="42">
        <f t="shared" si="2"/>
        <v>4799.8514005806874</v>
      </c>
      <c r="J25" s="42">
        <f t="shared" si="3"/>
        <v>74.834823706163391</v>
      </c>
      <c r="K25" s="42">
        <f t="shared" si="4"/>
        <v>654.28243115628209</v>
      </c>
      <c r="L25" s="42">
        <f t="shared" si="5"/>
        <v>729.11725486244552</v>
      </c>
      <c r="M25" s="43">
        <f t="shared" si="6"/>
        <v>4145.5689694244056</v>
      </c>
      <c r="N25" s="29"/>
      <c r="O25" s="29"/>
      <c r="P25" s="44">
        <f t="shared" si="8"/>
        <v>20</v>
      </c>
      <c r="Q25" s="45">
        <f t="shared" si="9"/>
        <v>44895</v>
      </c>
      <c r="R25" s="46"/>
      <c r="S25" s="46"/>
      <c r="T25" s="46"/>
      <c r="U25" s="47"/>
      <c r="V25" s="48">
        <v>4.8999999999999998E-3</v>
      </c>
      <c r="W25" s="29"/>
      <c r="X25" s="29"/>
    </row>
    <row r="26" spans="2:24" ht="14.25" x14ac:dyDescent="0.2">
      <c r="B26" s="29"/>
      <c r="C26" s="29"/>
      <c r="D26" s="29"/>
      <c r="E26" s="29"/>
      <c r="F26" s="29"/>
      <c r="G26" s="50">
        <f t="shared" si="1"/>
        <v>1</v>
      </c>
      <c r="H26" s="39">
        <f t="shared" si="7"/>
        <v>20</v>
      </c>
      <c r="I26" s="42">
        <f t="shared" si="2"/>
        <v>4145.5689694244056</v>
      </c>
      <c r="J26" s="42">
        <f t="shared" si="3"/>
        <v>64.633859904722215</v>
      </c>
      <c r="K26" s="42">
        <f t="shared" si="4"/>
        <v>664.48339495772325</v>
      </c>
      <c r="L26" s="42">
        <f t="shared" si="5"/>
        <v>729.11725486244552</v>
      </c>
      <c r="M26" s="43">
        <f t="shared" si="6"/>
        <v>3481.0855744666824</v>
      </c>
      <c r="N26" s="29"/>
      <c r="O26" s="29"/>
      <c r="P26" s="44">
        <f t="shared" si="8"/>
        <v>21</v>
      </c>
      <c r="Q26" s="45">
        <f t="shared" si="9"/>
        <v>44926</v>
      </c>
      <c r="R26" s="46"/>
      <c r="S26" s="46"/>
      <c r="T26" s="46"/>
      <c r="U26" s="47"/>
      <c r="V26" s="48">
        <v>4.8999999999999998E-3</v>
      </c>
      <c r="W26" s="29"/>
      <c r="X26" s="29"/>
    </row>
    <row r="27" spans="2:24" ht="14.25" x14ac:dyDescent="0.2">
      <c r="B27" s="29"/>
      <c r="C27" s="29"/>
      <c r="D27" s="29"/>
      <c r="E27" s="29"/>
      <c r="F27" s="29"/>
      <c r="G27" s="50">
        <f t="shared" si="1"/>
        <v>1</v>
      </c>
      <c r="H27" s="39">
        <f t="shared" si="7"/>
        <v>21</v>
      </c>
      <c r="I27" s="42">
        <f t="shared" si="2"/>
        <v>3481.0855744666824</v>
      </c>
      <c r="J27" s="42">
        <f t="shared" si="3"/>
        <v>54.273852152957595</v>
      </c>
      <c r="K27" s="42">
        <f t="shared" si="4"/>
        <v>674.84340270948792</v>
      </c>
      <c r="L27" s="42">
        <f t="shared" si="5"/>
        <v>729.11725486244552</v>
      </c>
      <c r="M27" s="43">
        <f t="shared" si="6"/>
        <v>2806.2421717571942</v>
      </c>
      <c r="N27" s="29"/>
      <c r="O27" s="29"/>
      <c r="P27" s="44">
        <f t="shared" si="8"/>
        <v>22</v>
      </c>
      <c r="Q27" s="45">
        <f t="shared" si="9"/>
        <v>44957</v>
      </c>
      <c r="R27" s="46"/>
      <c r="S27" s="46"/>
      <c r="T27" s="46"/>
      <c r="U27" s="47"/>
      <c r="V27" s="48">
        <v>4.8999999999999998E-3</v>
      </c>
      <c r="W27" s="29"/>
      <c r="X27" s="29"/>
    </row>
    <row r="28" spans="2:24" ht="14.25" x14ac:dyDescent="0.2">
      <c r="B28" s="29"/>
      <c r="C28" s="29"/>
      <c r="D28" s="29"/>
      <c r="E28" s="29"/>
      <c r="F28" s="29"/>
      <c r="G28" s="50">
        <f t="shared" si="1"/>
        <v>1</v>
      </c>
      <c r="H28" s="39">
        <f t="shared" si="7"/>
        <v>22</v>
      </c>
      <c r="I28" s="42">
        <f t="shared" si="2"/>
        <v>2806.2421717571942</v>
      </c>
      <c r="J28" s="42">
        <f t="shared" si="3"/>
        <v>43.752320785356872</v>
      </c>
      <c r="K28" s="42">
        <f t="shared" si="4"/>
        <v>685.36493407708861</v>
      </c>
      <c r="L28" s="42">
        <f t="shared" si="5"/>
        <v>729.11725486244552</v>
      </c>
      <c r="M28" s="43">
        <f t="shared" si="6"/>
        <v>2120.8772376801057</v>
      </c>
      <c r="N28" s="29"/>
      <c r="O28" s="29"/>
      <c r="P28" s="44">
        <f t="shared" si="8"/>
        <v>23</v>
      </c>
      <c r="Q28" s="45">
        <f t="shared" si="9"/>
        <v>44985</v>
      </c>
      <c r="R28" s="46"/>
      <c r="S28" s="46"/>
      <c r="T28" s="46"/>
      <c r="U28" s="47"/>
      <c r="V28" s="48">
        <v>4.8999999999999998E-3</v>
      </c>
      <c r="W28" s="29"/>
      <c r="X28" s="29"/>
    </row>
    <row r="29" spans="2:24" ht="14.25" x14ac:dyDescent="0.2">
      <c r="B29" s="29"/>
      <c r="C29" s="29"/>
      <c r="D29" s="29"/>
      <c r="E29" s="29"/>
      <c r="F29" s="29"/>
      <c r="G29" s="50">
        <f t="shared" si="1"/>
        <v>1</v>
      </c>
      <c r="H29" s="39">
        <f t="shared" si="7"/>
        <v>23</v>
      </c>
      <c r="I29" s="42">
        <f t="shared" si="2"/>
        <v>2120.8772376801057</v>
      </c>
      <c r="J29" s="42">
        <f t="shared" si="3"/>
        <v>33.066747475766448</v>
      </c>
      <c r="K29" s="42">
        <f t="shared" si="4"/>
        <v>696.0505073866791</v>
      </c>
      <c r="L29" s="42">
        <f t="shared" si="5"/>
        <v>729.11725486244552</v>
      </c>
      <c r="M29" s="43">
        <f t="shared" si="6"/>
        <v>1424.8267302934266</v>
      </c>
      <c r="N29" s="29"/>
      <c r="O29" s="29"/>
      <c r="P29" s="44">
        <f t="shared" si="8"/>
        <v>24</v>
      </c>
      <c r="Q29" s="45">
        <f t="shared" si="9"/>
        <v>45016</v>
      </c>
      <c r="R29" s="46"/>
      <c r="S29" s="46"/>
      <c r="T29" s="46"/>
      <c r="U29" s="47"/>
      <c r="V29" s="48">
        <v>4.8999999999999998E-3</v>
      </c>
      <c r="W29" s="29"/>
      <c r="X29" s="29"/>
    </row>
    <row r="30" spans="2:24" ht="14.25" x14ac:dyDescent="0.2">
      <c r="B30" s="29"/>
      <c r="C30" s="29"/>
      <c r="D30" s="29"/>
      <c r="E30" s="29"/>
      <c r="F30" s="29"/>
      <c r="G30" s="50">
        <f t="shared" si="1"/>
        <v>1</v>
      </c>
      <c r="H30" s="39">
        <f t="shared" si="7"/>
        <v>24</v>
      </c>
      <c r="I30" s="42">
        <f t="shared" si="2"/>
        <v>1424.8267302934266</v>
      </c>
      <c r="J30" s="42">
        <f t="shared" si="3"/>
        <v>22.214574634630996</v>
      </c>
      <c r="K30" s="42">
        <f t="shared" si="4"/>
        <v>706.90268022781447</v>
      </c>
      <c r="L30" s="42">
        <f t="shared" si="5"/>
        <v>729.11725486244552</v>
      </c>
      <c r="M30" s="43">
        <f t="shared" si="6"/>
        <v>717.92405006561216</v>
      </c>
      <c r="N30" s="29"/>
      <c r="O30" s="29"/>
      <c r="P30" s="44">
        <f t="shared" si="8"/>
        <v>25</v>
      </c>
      <c r="Q30" s="45">
        <f t="shared" si="9"/>
        <v>45046</v>
      </c>
      <c r="R30" s="46"/>
      <c r="S30" s="46"/>
      <c r="T30" s="46"/>
      <c r="U30" s="47"/>
      <c r="V30" s="48">
        <v>4.8999999999999998E-3</v>
      </c>
      <c r="W30" s="29"/>
      <c r="X30" s="29"/>
    </row>
    <row r="31" spans="2:24" ht="14.25" x14ac:dyDescent="0.2">
      <c r="B31" s="29"/>
      <c r="C31" s="29"/>
      <c r="D31" s="29"/>
      <c r="E31" s="29"/>
      <c r="F31" s="29"/>
      <c r="G31" s="50">
        <f t="shared" si="1"/>
        <v>1</v>
      </c>
      <c r="H31" s="39">
        <f t="shared" si="7"/>
        <v>25</v>
      </c>
      <c r="I31" s="42">
        <f t="shared" si="2"/>
        <v>717.92405006561216</v>
      </c>
      <c r="J31" s="42">
        <f t="shared" si="3"/>
        <v>11.193204796834992</v>
      </c>
      <c r="K31" s="42">
        <f t="shared" si="4"/>
        <v>717.92405006561057</v>
      </c>
      <c r="L31" s="42">
        <f t="shared" si="5"/>
        <v>729.11725486244552</v>
      </c>
      <c r="M31" s="43">
        <f t="shared" si="6"/>
        <v>1.5916157281026244E-12</v>
      </c>
      <c r="N31" s="29"/>
      <c r="O31" s="29"/>
      <c r="P31" s="44">
        <f t="shared" si="8"/>
        <v>26</v>
      </c>
      <c r="Q31" s="45">
        <f t="shared" si="9"/>
        <v>45077</v>
      </c>
      <c r="R31" s="46"/>
      <c r="S31" s="46"/>
      <c r="T31" s="46"/>
      <c r="U31" s="47"/>
      <c r="V31" s="48">
        <v>4.8999999999999998E-3</v>
      </c>
      <c r="W31" s="29"/>
      <c r="X31" s="29"/>
    </row>
    <row r="32" spans="2:24" ht="14.25" x14ac:dyDescent="0.2">
      <c r="B32" s="29"/>
      <c r="C32" s="29"/>
      <c r="D32" s="29"/>
      <c r="E32" s="29"/>
      <c r="F32" s="29"/>
      <c r="G32" s="50">
        <f t="shared" si="1"/>
        <v>0</v>
      </c>
      <c r="H32" s="39">
        <f t="shared" si="7"/>
        <v>26</v>
      </c>
      <c r="I32" s="42">
        <f t="shared" si="2"/>
        <v>0</v>
      </c>
      <c r="J32" s="42">
        <f t="shared" si="3"/>
        <v>0</v>
      </c>
      <c r="K32" s="42">
        <f t="shared" si="4"/>
        <v>0</v>
      </c>
      <c r="L32" s="42">
        <f t="shared" si="5"/>
        <v>0</v>
      </c>
      <c r="M32" s="43">
        <f t="shared" si="6"/>
        <v>0</v>
      </c>
      <c r="N32" s="29"/>
      <c r="O32" s="29"/>
      <c r="P32" s="44">
        <f t="shared" si="8"/>
        <v>27</v>
      </c>
      <c r="Q32" s="45">
        <f t="shared" si="9"/>
        <v>45107</v>
      </c>
      <c r="R32" s="46"/>
      <c r="S32" s="46"/>
      <c r="T32" s="46"/>
      <c r="U32" s="47"/>
      <c r="V32" s="48">
        <v>4.8999999999999998E-3</v>
      </c>
      <c r="W32" s="29"/>
      <c r="X32" s="29"/>
    </row>
    <row r="33" spans="2:24" ht="14.25" x14ac:dyDescent="0.2">
      <c r="B33" s="29"/>
      <c r="C33" s="29"/>
      <c r="D33" s="29"/>
      <c r="E33" s="29"/>
      <c r="F33" s="29"/>
      <c r="G33" s="50">
        <f t="shared" si="1"/>
        <v>0</v>
      </c>
      <c r="H33" s="39">
        <f t="shared" si="7"/>
        <v>27</v>
      </c>
      <c r="I33" s="42">
        <f t="shared" si="2"/>
        <v>0</v>
      </c>
      <c r="J33" s="42">
        <f t="shared" si="3"/>
        <v>0</v>
      </c>
      <c r="K33" s="42">
        <f t="shared" si="4"/>
        <v>0</v>
      </c>
      <c r="L33" s="42">
        <f t="shared" si="5"/>
        <v>0</v>
      </c>
      <c r="M33" s="43">
        <f t="shared" si="6"/>
        <v>0</v>
      </c>
      <c r="N33" s="29"/>
      <c r="O33" s="29"/>
      <c r="P33" s="44">
        <f t="shared" si="8"/>
        <v>28</v>
      </c>
      <c r="Q33" s="45">
        <f t="shared" si="9"/>
        <v>45138</v>
      </c>
      <c r="R33" s="46"/>
      <c r="S33" s="46"/>
      <c r="T33" s="46"/>
      <c r="U33" s="47"/>
      <c r="V33" s="48">
        <v>4.8999999999999998E-3</v>
      </c>
      <c r="W33" s="29"/>
      <c r="X33" s="29"/>
    </row>
    <row r="34" spans="2:24" ht="14.25" x14ac:dyDescent="0.2">
      <c r="B34" s="29"/>
      <c r="C34" s="29"/>
      <c r="D34" s="29"/>
      <c r="E34" s="29"/>
      <c r="F34" s="29"/>
      <c r="G34" s="50">
        <f t="shared" si="1"/>
        <v>0</v>
      </c>
      <c r="H34" s="39">
        <f t="shared" si="7"/>
        <v>28</v>
      </c>
      <c r="I34" s="42">
        <f t="shared" si="2"/>
        <v>0</v>
      </c>
      <c r="J34" s="42">
        <f t="shared" si="3"/>
        <v>0</v>
      </c>
      <c r="K34" s="42">
        <f t="shared" si="4"/>
        <v>0</v>
      </c>
      <c r="L34" s="42">
        <f t="shared" si="5"/>
        <v>0</v>
      </c>
      <c r="M34" s="43">
        <f t="shared" si="6"/>
        <v>0</v>
      </c>
      <c r="N34" s="29"/>
      <c r="O34" s="29"/>
      <c r="P34" s="44">
        <f t="shared" si="8"/>
        <v>29</v>
      </c>
      <c r="Q34" s="45">
        <f t="shared" si="9"/>
        <v>45169</v>
      </c>
      <c r="R34" s="46"/>
      <c r="S34" s="46"/>
      <c r="T34" s="46"/>
      <c r="U34" s="47"/>
      <c r="V34" s="48">
        <v>4.8999999999999998E-3</v>
      </c>
      <c r="W34" s="29"/>
      <c r="X34" s="29"/>
    </row>
    <row r="35" spans="2:24" ht="14.25" x14ac:dyDescent="0.2">
      <c r="B35" s="29"/>
      <c r="C35" s="29"/>
      <c r="D35" s="29"/>
      <c r="E35" s="29"/>
      <c r="F35" s="29"/>
      <c r="G35" s="50">
        <f t="shared" si="1"/>
        <v>0</v>
      </c>
      <c r="H35" s="39">
        <f t="shared" si="7"/>
        <v>29</v>
      </c>
      <c r="I35" s="42">
        <f t="shared" si="2"/>
        <v>0</v>
      </c>
      <c r="J35" s="42">
        <f t="shared" si="3"/>
        <v>0</v>
      </c>
      <c r="K35" s="42">
        <f t="shared" si="4"/>
        <v>0</v>
      </c>
      <c r="L35" s="42">
        <f t="shared" si="5"/>
        <v>0</v>
      </c>
      <c r="M35" s="43">
        <f t="shared" si="6"/>
        <v>0</v>
      </c>
      <c r="N35" s="29"/>
      <c r="O35" s="29"/>
      <c r="P35" s="44">
        <f t="shared" si="8"/>
        <v>30</v>
      </c>
      <c r="Q35" s="45">
        <f t="shared" si="9"/>
        <v>45199</v>
      </c>
      <c r="R35" s="46"/>
      <c r="S35" s="46"/>
      <c r="T35" s="46"/>
      <c r="U35" s="47"/>
      <c r="V35" s="48">
        <v>4.8999999999999998E-3</v>
      </c>
      <c r="W35" s="29"/>
      <c r="X35" s="29"/>
    </row>
    <row r="36" spans="2:24" ht="14.25" x14ac:dyDescent="0.2">
      <c r="B36" s="29"/>
      <c r="C36" s="29"/>
      <c r="D36" s="29"/>
      <c r="E36" s="29"/>
      <c r="F36" s="29"/>
      <c r="G36" s="50">
        <f t="shared" si="1"/>
        <v>0</v>
      </c>
      <c r="H36" s="39">
        <f t="shared" si="7"/>
        <v>30</v>
      </c>
      <c r="I36" s="42">
        <f t="shared" si="2"/>
        <v>0</v>
      </c>
      <c r="J36" s="42">
        <f t="shared" si="3"/>
        <v>0</v>
      </c>
      <c r="K36" s="42">
        <f t="shared" si="4"/>
        <v>0</v>
      </c>
      <c r="L36" s="42">
        <f t="shared" si="5"/>
        <v>0</v>
      </c>
      <c r="M36" s="43">
        <f t="shared" si="6"/>
        <v>0</v>
      </c>
      <c r="N36" s="29"/>
      <c r="O36" s="29"/>
      <c r="P36" s="44">
        <f t="shared" si="8"/>
        <v>31</v>
      </c>
      <c r="Q36" s="45">
        <f t="shared" si="9"/>
        <v>45230</v>
      </c>
      <c r="R36" s="46"/>
      <c r="S36" s="46"/>
      <c r="T36" s="46"/>
      <c r="U36" s="47"/>
      <c r="V36" s="48">
        <v>4.8999999999999998E-3</v>
      </c>
      <c r="W36" s="29"/>
      <c r="X36" s="29"/>
    </row>
    <row r="37" spans="2:24" ht="14.25" x14ac:dyDescent="0.2">
      <c r="B37" s="29"/>
      <c r="C37" s="29"/>
      <c r="D37" s="29"/>
      <c r="E37" s="29"/>
      <c r="F37" s="29"/>
      <c r="G37" s="50">
        <f t="shared" si="1"/>
        <v>0</v>
      </c>
      <c r="H37" s="39">
        <f t="shared" si="7"/>
        <v>31</v>
      </c>
      <c r="I37" s="42">
        <f t="shared" si="2"/>
        <v>0</v>
      </c>
      <c r="J37" s="42">
        <f t="shared" si="3"/>
        <v>0</v>
      </c>
      <c r="K37" s="42">
        <f t="shared" si="4"/>
        <v>0</v>
      </c>
      <c r="L37" s="42">
        <f t="shared" si="5"/>
        <v>0</v>
      </c>
      <c r="M37" s="43">
        <f t="shared" si="6"/>
        <v>0</v>
      </c>
      <c r="N37" s="29"/>
      <c r="O37" s="29"/>
      <c r="P37" s="44">
        <f t="shared" si="8"/>
        <v>32</v>
      </c>
      <c r="Q37" s="45">
        <f t="shared" si="9"/>
        <v>45260</v>
      </c>
      <c r="R37" s="46"/>
      <c r="S37" s="46"/>
      <c r="T37" s="46"/>
      <c r="U37" s="47"/>
      <c r="V37" s="48">
        <v>4.8999999999999998E-3</v>
      </c>
      <c r="W37" s="29"/>
      <c r="X37" s="29"/>
    </row>
    <row r="38" spans="2:24" ht="14.25" x14ac:dyDescent="0.2">
      <c r="B38" s="29"/>
      <c r="C38" s="29"/>
      <c r="D38" s="29"/>
      <c r="E38" s="29"/>
      <c r="F38" s="29"/>
      <c r="G38" s="50">
        <f t="shared" si="1"/>
        <v>0</v>
      </c>
      <c r="H38" s="39">
        <f>+H37+1</f>
        <v>32</v>
      </c>
      <c r="I38" s="42">
        <f t="shared" si="2"/>
        <v>0</v>
      </c>
      <c r="J38" s="42">
        <f t="shared" si="3"/>
        <v>0</v>
      </c>
      <c r="K38" s="42">
        <f t="shared" si="4"/>
        <v>0</v>
      </c>
      <c r="L38" s="42">
        <f t="shared" si="5"/>
        <v>0</v>
      </c>
      <c r="M38" s="43">
        <f t="shared" si="6"/>
        <v>0</v>
      </c>
      <c r="N38" s="29"/>
      <c r="O38" s="29"/>
      <c r="P38" s="44">
        <f t="shared" si="8"/>
        <v>33</v>
      </c>
      <c r="Q38" s="45">
        <f t="shared" si="9"/>
        <v>45291</v>
      </c>
      <c r="R38" s="46"/>
      <c r="S38" s="46"/>
      <c r="T38" s="46"/>
      <c r="U38" s="47"/>
      <c r="V38" s="48">
        <v>4.8999999999999998E-3</v>
      </c>
      <c r="W38" s="29"/>
      <c r="X38" s="29"/>
    </row>
    <row r="39" spans="2:24" ht="14.25" x14ac:dyDescent="0.2">
      <c r="B39" s="29"/>
      <c r="C39" s="29"/>
      <c r="D39" s="29"/>
      <c r="E39" s="29"/>
      <c r="F39" s="29"/>
      <c r="G39" s="50">
        <f t="shared" si="1"/>
        <v>0</v>
      </c>
      <c r="H39" s="39">
        <f t="shared" si="7"/>
        <v>33</v>
      </c>
      <c r="I39" s="42">
        <f t="shared" si="2"/>
        <v>0</v>
      </c>
      <c r="J39" s="42">
        <f t="shared" si="3"/>
        <v>0</v>
      </c>
      <c r="K39" s="42">
        <f t="shared" si="4"/>
        <v>0</v>
      </c>
      <c r="L39" s="42">
        <f t="shared" si="5"/>
        <v>0</v>
      </c>
      <c r="M39" s="43">
        <f t="shared" si="6"/>
        <v>0</v>
      </c>
      <c r="N39" s="29"/>
      <c r="O39" s="29"/>
      <c r="P39" s="44">
        <f t="shared" si="8"/>
        <v>34</v>
      </c>
      <c r="Q39" s="45">
        <f t="shared" si="9"/>
        <v>45322</v>
      </c>
      <c r="R39" s="46"/>
      <c r="S39" s="46"/>
      <c r="T39" s="46"/>
      <c r="U39" s="47"/>
      <c r="V39" s="48">
        <v>4.8999999999999998E-3</v>
      </c>
      <c r="W39" s="29"/>
      <c r="X39" s="29"/>
    </row>
    <row r="40" spans="2:24" x14ac:dyDescent="0.2">
      <c r="B40" s="29"/>
      <c r="C40" s="29"/>
      <c r="D40" s="29"/>
      <c r="E40" s="29"/>
      <c r="F40" s="29"/>
      <c r="G40" s="50">
        <f t="shared" si="1"/>
        <v>0</v>
      </c>
      <c r="H40" s="39">
        <f t="shared" si="7"/>
        <v>34</v>
      </c>
      <c r="I40" s="42">
        <f t="shared" si="2"/>
        <v>0</v>
      </c>
      <c r="J40" s="42">
        <f t="shared" si="3"/>
        <v>0</v>
      </c>
      <c r="K40" s="42">
        <f t="shared" si="4"/>
        <v>0</v>
      </c>
      <c r="L40" s="42">
        <f t="shared" si="5"/>
        <v>0</v>
      </c>
      <c r="M40" s="43">
        <f t="shared" si="6"/>
        <v>0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2:24" x14ac:dyDescent="0.2">
      <c r="B41" s="29"/>
      <c r="C41" s="29"/>
      <c r="D41" s="29"/>
      <c r="E41" s="29"/>
      <c r="F41" s="29"/>
      <c r="G41" s="50">
        <f t="shared" si="1"/>
        <v>0</v>
      </c>
      <c r="H41" s="39">
        <f t="shared" si="7"/>
        <v>35</v>
      </c>
      <c r="I41" s="42">
        <f t="shared" si="2"/>
        <v>0</v>
      </c>
      <c r="J41" s="42">
        <f t="shared" si="3"/>
        <v>0</v>
      </c>
      <c r="K41" s="42">
        <f t="shared" si="4"/>
        <v>0</v>
      </c>
      <c r="L41" s="42">
        <f t="shared" si="5"/>
        <v>0</v>
      </c>
      <c r="M41" s="43">
        <f t="shared" si="6"/>
        <v>0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2:24" x14ac:dyDescent="0.2">
      <c r="B42" s="29"/>
      <c r="C42" s="29"/>
      <c r="D42" s="29"/>
      <c r="E42" s="29"/>
      <c r="F42" s="29"/>
      <c r="G42" s="54">
        <f t="shared" si="1"/>
        <v>0</v>
      </c>
      <c r="H42" s="52">
        <f t="shared" si="7"/>
        <v>36</v>
      </c>
      <c r="I42" s="55">
        <f t="shared" si="2"/>
        <v>0</v>
      </c>
      <c r="J42" s="55">
        <f t="shared" si="3"/>
        <v>0</v>
      </c>
      <c r="K42" s="55">
        <f t="shared" si="4"/>
        <v>0</v>
      </c>
      <c r="L42" s="55">
        <f t="shared" si="5"/>
        <v>0</v>
      </c>
      <c r="M42" s="56">
        <f t="shared" si="6"/>
        <v>0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2:24" x14ac:dyDescent="0.2">
      <c r="B43" s="29"/>
      <c r="C43" s="29"/>
      <c r="D43" s="29"/>
      <c r="E43" s="29"/>
      <c r="F43" s="29"/>
      <c r="G43" s="29"/>
      <c r="H43" s="29"/>
      <c r="I43" s="29"/>
      <c r="J43" s="57">
        <f>SUM(J7:J42)</f>
        <v>3227.9313715611393</v>
      </c>
      <c r="K43" s="57">
        <f>SUM(K7:K42)</f>
        <v>15000</v>
      </c>
      <c r="L43" s="57">
        <f>SUM(L7:L42)</f>
        <v>18227.931371561139</v>
      </c>
      <c r="M43" s="57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2:24" x14ac:dyDescent="0.2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2:24" x14ac:dyDescent="0.2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2:24" x14ac:dyDescent="0.2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2:24" x14ac:dyDescent="0.2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2:24" x14ac:dyDescent="0.2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2:24" x14ac:dyDescent="0.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7EF95F546F33946BE7CDAE7622929AC" ma:contentTypeVersion="7" ma:contentTypeDescription="Crear nuevo documento." ma:contentTypeScope="" ma:versionID="b59a6848192ff90ed24c2cc56ed35aca">
  <xsd:schema xmlns:xsd="http://www.w3.org/2001/XMLSchema" xmlns:xs="http://www.w3.org/2001/XMLSchema" xmlns:p="http://schemas.microsoft.com/office/2006/metadata/properties" xmlns:ns2="90fe2ff9-bb45-4eab-b69e-40c9bbefab02" targetNamespace="http://schemas.microsoft.com/office/2006/metadata/properties" ma:root="true" ma:fieldsID="099d7c4def19ddfbdfdf89dc2dfac32e" ns2:_="">
    <xsd:import namespace="90fe2ff9-bb45-4eab-b69e-40c9bbefab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fe2ff9-bb45-4eab-b69e-40c9bbefa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E10DF2-620F-4592-A6CF-35FB3E739A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562FF5-A58A-44A5-88F0-257FE0E52C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F0CF097-41E9-470D-A57D-82A9634645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fe2ff9-bb45-4eab-b69e-40c9bbefa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</vt:lpstr>
      <vt:lpstr>ANEXO-VISITA DE CAMPO</vt:lpstr>
      <vt:lpstr>Financiación trabajos</vt:lpstr>
      <vt:lpstr>'ANEXO-VISITA DE CAMPO'!Área_de_impresión</vt:lpstr>
      <vt:lpstr>FORMATO!Área_de_impresión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Wheeler</dc:creator>
  <cp:keywords/>
  <dc:description/>
  <cp:lastModifiedBy>Luz Ely Valencia</cp:lastModifiedBy>
  <cp:revision/>
  <cp:lastPrinted>2022-10-04T22:40:52Z</cp:lastPrinted>
  <dcterms:created xsi:type="dcterms:W3CDTF">2021-04-08T13:54:13Z</dcterms:created>
  <dcterms:modified xsi:type="dcterms:W3CDTF">2022-10-26T18:56:55Z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0x01010067EF95F546F33946BE7CDAE7622929AC</vt:lpwstr>
  </property>
</Properties>
</file>